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2835" yWindow="0" windowWidth="13095" windowHeight="12660" activeTab="4"/>
  </bookViews>
  <sheets>
    <sheet name="Résultats" sheetId="1" r:id="rId1"/>
    <sheet name="Bilan" sheetId="2" r:id="rId2"/>
    <sheet name="Condensés" sheetId="3" r:id="rId3"/>
    <sheet name="ratios" sheetId="4" r:id="rId4"/>
    <sheet name="Prévisions" sheetId="5" r:id="rId5"/>
  </sheets>
  <calcPr calcId="125725" iterateDelta="0.01"/>
</workbook>
</file>

<file path=xl/calcChain.xml><?xml version="1.0" encoding="utf-8"?>
<calcChain xmlns="http://schemas.openxmlformats.org/spreadsheetml/2006/main">
  <c r="H8" i="2"/>
  <c r="F10" i="3"/>
  <c r="D10"/>
  <c r="F9"/>
  <c r="D9"/>
  <c r="H7" i="1"/>
  <c r="G47" i="5"/>
  <c r="B69"/>
  <c r="B71" s="1"/>
  <c r="A73"/>
  <c r="A45"/>
  <c r="A48"/>
  <c r="A49"/>
  <c r="A50"/>
  <c r="B50"/>
  <c r="A51"/>
  <c r="B51"/>
  <c r="A52"/>
  <c r="B52"/>
  <c r="A53"/>
  <c r="B53"/>
  <c r="A54"/>
  <c r="A55"/>
  <c r="A57"/>
  <c r="A58"/>
  <c r="B58"/>
  <c r="A59"/>
  <c r="B59"/>
  <c r="A60"/>
  <c r="B60"/>
  <c r="A61"/>
  <c r="A62"/>
  <c r="A64"/>
  <c r="A65"/>
  <c r="A66"/>
  <c r="A67"/>
  <c r="B67"/>
  <c r="A68"/>
  <c r="B68"/>
  <c r="A69"/>
  <c r="A70"/>
  <c r="B70"/>
  <c r="A71"/>
  <c r="A74"/>
  <c r="B74"/>
  <c r="A75"/>
  <c r="B75"/>
  <c r="A76"/>
  <c r="A77"/>
  <c r="A79"/>
  <c r="A3"/>
  <c r="A6"/>
  <c r="A7"/>
  <c r="B7"/>
  <c r="A8"/>
  <c r="B8"/>
  <c r="A9"/>
  <c r="B9"/>
  <c r="A10"/>
  <c r="B10"/>
  <c r="A12"/>
  <c r="A13"/>
  <c r="B13"/>
  <c r="A14"/>
  <c r="B14"/>
  <c r="A15"/>
  <c r="B15"/>
  <c r="A16"/>
  <c r="B16"/>
  <c r="A17"/>
  <c r="B17"/>
  <c r="A18"/>
  <c r="B18"/>
  <c r="A20"/>
  <c r="B20"/>
  <c r="A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2"/>
  <c r="B42"/>
  <c r="D38" i="4"/>
  <c r="D37"/>
  <c r="F34" i="3"/>
  <c r="F33"/>
  <c r="D36"/>
  <c r="D34"/>
  <c r="D33"/>
  <c r="B61" i="5" l="1"/>
  <c r="C54"/>
  <c r="F36" i="3"/>
  <c r="F35"/>
  <c r="J6" i="4" s="1"/>
  <c r="D35" i="3"/>
  <c r="F6" i="4" s="1"/>
  <c r="C29" i="3"/>
  <c r="F27"/>
  <c r="D27"/>
  <c r="F26"/>
  <c r="D26"/>
  <c r="F28"/>
  <c r="F23"/>
  <c r="F22"/>
  <c r="D22"/>
  <c r="F21"/>
  <c r="D21"/>
  <c r="F20"/>
  <c r="D20"/>
  <c r="C11"/>
  <c r="C8"/>
  <c r="C7"/>
  <c r="C19" i="2"/>
  <c r="E35"/>
  <c r="F38" i="3" s="1"/>
  <c r="E27" i="2"/>
  <c r="E19"/>
  <c r="E13"/>
  <c r="C27"/>
  <c r="C29" s="1"/>
  <c r="F7" i="3"/>
  <c r="C76" i="5" l="1"/>
  <c r="C13" i="2"/>
  <c r="B54" i="5"/>
  <c r="B55" s="1"/>
  <c r="B62" s="1"/>
  <c r="F37" i="3"/>
  <c r="F6"/>
  <c r="D23"/>
  <c r="D37"/>
  <c r="F24"/>
  <c r="J5" i="4" s="1"/>
  <c r="L5" s="1"/>
  <c r="G7" i="3"/>
  <c r="D24"/>
  <c r="F5" i="4" s="1"/>
  <c r="H5" s="1"/>
  <c r="D28" i="3"/>
  <c r="F39"/>
  <c r="G9"/>
  <c r="F8"/>
  <c r="G6"/>
  <c r="E20" i="2"/>
  <c r="E29"/>
  <c r="F7" i="1"/>
  <c r="C20" i="2"/>
  <c r="F11" i="3" l="1"/>
  <c r="F29"/>
  <c r="D29"/>
  <c r="D7"/>
  <c r="G38"/>
  <c r="G23"/>
  <c r="G28"/>
  <c r="G36"/>
  <c r="G24"/>
  <c r="G37"/>
  <c r="G21"/>
  <c r="G27"/>
  <c r="G33"/>
  <c r="G26"/>
  <c r="G22"/>
  <c r="G20"/>
  <c r="G34"/>
  <c r="G29"/>
  <c r="E21"/>
  <c r="G35"/>
  <c r="G39"/>
  <c r="G8"/>
  <c r="F8" i="2"/>
  <c r="E37"/>
  <c r="D8"/>
  <c r="E20" i="3" l="1"/>
  <c r="E37"/>
  <c r="E27"/>
  <c r="E26"/>
  <c r="E29"/>
  <c r="E23"/>
  <c r="E34"/>
  <c r="E22"/>
  <c r="E33"/>
  <c r="E35"/>
  <c r="E24"/>
  <c r="G11"/>
  <c r="E36"/>
  <c r="E28"/>
  <c r="C32" i="2" l="1"/>
  <c r="D6" i="3" l="1"/>
  <c r="D7" i="1"/>
  <c r="E6" i="3" l="1"/>
  <c r="E9"/>
  <c r="D8"/>
  <c r="D11" s="1"/>
  <c r="E7"/>
  <c r="B76" i="5"/>
  <c r="B77" s="1"/>
  <c r="B79" l="1"/>
  <c r="E8" i="3"/>
  <c r="E11" s="1"/>
  <c r="C35" i="2"/>
  <c r="D38" i="3" s="1"/>
  <c r="D39" l="1"/>
  <c r="E39" s="1"/>
  <c r="E38"/>
  <c r="C37" i="2"/>
</calcChain>
</file>

<file path=xl/comments1.xml><?xml version="1.0" encoding="utf-8"?>
<comments xmlns="http://schemas.openxmlformats.org/spreadsheetml/2006/main">
  <authors>
    <author>Nicolas</author>
  </authors>
  <commentList>
    <comment ref="F5" authorId="0">
      <text>
        <r>
          <rPr>
            <sz val="8"/>
            <color indexed="81"/>
            <rFont val="Tahoma"/>
            <family val="2"/>
          </rPr>
          <t xml:space="preserve">Utilisez les données de la feuille </t>
        </r>
        <r>
          <rPr>
            <b/>
            <sz val="8"/>
            <color indexed="81"/>
            <rFont val="Tahoma"/>
            <family val="2"/>
          </rPr>
          <t>Condensés.</t>
        </r>
      </text>
    </comment>
  </commentList>
</comments>
</file>

<file path=xl/sharedStrings.xml><?xml version="1.0" encoding="utf-8"?>
<sst xmlns="http://schemas.openxmlformats.org/spreadsheetml/2006/main" count="209" uniqueCount="115">
  <si>
    <t>20x8</t>
  </si>
  <si>
    <t>Revenus</t>
  </si>
  <si>
    <t>Licences et permis</t>
  </si>
  <si>
    <t>Salaires et avantages sociaux</t>
  </si>
  <si>
    <t>Assurances</t>
  </si>
  <si>
    <t>Électricité et chauffage</t>
  </si>
  <si>
    <t>Entretien et réparations – bâtiments</t>
  </si>
  <si>
    <t>Frais de bureau</t>
  </si>
  <si>
    <t>Impôts fonciers</t>
  </si>
  <si>
    <t>Mauvaises créances</t>
  </si>
  <si>
    <t>Loyer</t>
  </si>
  <si>
    <t>Intérêts et frais bancaires</t>
  </si>
  <si>
    <t>Publicité</t>
  </si>
  <si>
    <t>Majiko</t>
  </si>
  <si>
    <t>Pour les exercices financiers terminés en</t>
  </si>
  <si>
    <t>Ventes de marchandises</t>
  </si>
  <si>
    <t>Rendus/rabais sur ventes</t>
  </si>
  <si>
    <t>Escomptes sur ventes</t>
  </si>
  <si>
    <t>Coût des marchandises vendues</t>
  </si>
  <si>
    <t>Stock au début</t>
  </si>
  <si>
    <t>Transport sur achats</t>
  </si>
  <si>
    <t>Rendus/rabais sur achats</t>
  </si>
  <si>
    <t>Stock à la fin</t>
  </si>
  <si>
    <t>Total coût des marchandises vendues</t>
  </si>
  <si>
    <t>Bénéfice brut</t>
  </si>
  <si>
    <t>Charges d'exploitation</t>
  </si>
  <si>
    <t>Télécommunication</t>
  </si>
  <si>
    <t>Frais comptables</t>
  </si>
  <si>
    <t>Amortissements</t>
  </si>
  <si>
    <t>Frais de carburant</t>
  </si>
  <si>
    <t>Entretien / réparation de véhicules</t>
  </si>
  <si>
    <t>Total des charges d'exploitation</t>
  </si>
  <si>
    <t>Bénéfice net</t>
  </si>
  <si>
    <t>20x9</t>
  </si>
  <si>
    <t>Var %</t>
  </si>
  <si>
    <t>Bilan</t>
  </si>
  <si>
    <t>Au 31 décembre</t>
  </si>
  <si>
    <t>Actifs</t>
  </si>
  <si>
    <t>Banque</t>
  </si>
  <si>
    <t>Comptes clients</t>
  </si>
  <si>
    <t>Provision MC</t>
  </si>
  <si>
    <t>Stock de marchandises</t>
  </si>
  <si>
    <t>Total actifs court terme</t>
  </si>
  <si>
    <t>Actifs long terme</t>
  </si>
  <si>
    <t>Actifs court terme</t>
  </si>
  <si>
    <t>Immobilisations</t>
  </si>
  <si>
    <t>Amortissement cumulé</t>
  </si>
  <si>
    <t>Terrains</t>
  </si>
  <si>
    <t>Total actifs long terme</t>
  </si>
  <si>
    <t>Total actifs</t>
  </si>
  <si>
    <t>Passifs et capitaux</t>
  </si>
  <si>
    <t>Passifs</t>
  </si>
  <si>
    <t>Passifs court terme</t>
  </si>
  <si>
    <t>Comptes fournisseurs</t>
  </si>
  <si>
    <t>Dette court terme</t>
  </si>
  <si>
    <t>Frais payés d'avance</t>
  </si>
  <si>
    <t>Total passifs court terme</t>
  </si>
  <si>
    <t>Hypothèque</t>
  </si>
  <si>
    <t>Total passifs</t>
  </si>
  <si>
    <t>Capitaux</t>
  </si>
  <si>
    <t>Capital B. Bouton</t>
  </si>
  <si>
    <t>Prélèvements</t>
  </si>
  <si>
    <t>Bénéfice nets</t>
  </si>
  <si>
    <t>Total capitaux</t>
  </si>
  <si>
    <t>Total Passif et Capitaux</t>
  </si>
  <si>
    <t>% 20x9</t>
  </si>
  <si>
    <t>% 20x8</t>
  </si>
  <si>
    <t>État des résultats (analyse verticale)</t>
  </si>
  <si>
    <t>Revenus nets</t>
  </si>
  <si>
    <t>Comptes clients nets</t>
  </si>
  <si>
    <t>État des résultats</t>
  </si>
  <si>
    <t>=</t>
  </si>
  <si>
    <t>Ratio de rendement des capitaux propres </t>
  </si>
  <si>
    <t>Chiffre d'affaires</t>
  </si>
  <si>
    <t>Ratio de marge bénéficiaire nette</t>
  </si>
  <si>
    <t>Ratio marge bénéficiaire brute</t>
  </si>
  <si>
    <t>Total de l'actif</t>
  </si>
  <si>
    <t xml:space="preserve">Total du passif </t>
  </si>
  <si>
    <t>Ratio d'endettement</t>
  </si>
  <si>
    <t>Financement</t>
  </si>
  <si>
    <t>Intérêts débiteurs</t>
  </si>
  <si>
    <t>Ratio de couverture des intérêts</t>
  </si>
  <si>
    <t xml:space="preserve">Passif à court terme </t>
  </si>
  <si>
    <t>Ratio de liquidité relative</t>
  </si>
  <si>
    <t xml:space="preserve">Actif à court terme </t>
  </si>
  <si>
    <t>Ratio du fonds de roulement
 (ratio de liquidité générale)</t>
  </si>
  <si>
    <t>Liquidité</t>
  </si>
  <si>
    <t>(Revenu/365)</t>
  </si>
  <si>
    <t>Ratio de recouvrement (C/Cl)</t>
  </si>
  <si>
    <t>Ratio de rotation des stocks</t>
  </si>
  <si>
    <t>Achats de marchandises</t>
  </si>
  <si>
    <t>Stock moyen ou de la période</t>
  </si>
  <si>
    <t>(Encaisse + Comptes clients + Placements court terme)</t>
  </si>
  <si>
    <t>Bénéfice avant intérêts (ou BAII)</t>
  </si>
  <si>
    <t>Ratio de rentabilité de l'actif</t>
  </si>
  <si>
    <t xml:space="preserve">Avoir </t>
  </si>
  <si>
    <t>Pour l'exercice financier terminé en 20x9</t>
  </si>
  <si>
    <t>Au 31 décembre 20x9</t>
  </si>
  <si>
    <t>des ventes de marchandises</t>
  </si>
  <si>
    <t>des achats de marchandises</t>
  </si>
  <si>
    <t>2x10</t>
  </si>
  <si>
    <t xml:space="preserve"> des comptes clients</t>
  </si>
  <si>
    <t>Location d’équipements</t>
  </si>
  <si>
    <t>voir état des résultats</t>
  </si>
  <si>
    <t>Identique</t>
  </si>
  <si>
    <t>Prévisions</t>
  </si>
  <si>
    <t>1)</t>
  </si>
  <si>
    <t>2)</t>
  </si>
  <si>
    <t>Bilan (analyse verticale)</t>
  </si>
  <si>
    <t>3)</t>
  </si>
  <si>
    <t>4)</t>
  </si>
  <si>
    <t>Intérêts</t>
  </si>
  <si>
    <t>Structure financière</t>
  </si>
  <si>
    <t>Gestion</t>
  </si>
  <si>
    <t>Rentabilité</t>
  </si>
</sst>
</file>

<file path=xl/styles.xml><?xml version="1.0" encoding="utf-8"?>
<styleSheet xmlns="http://schemas.openxmlformats.org/spreadsheetml/2006/main">
  <numFmts count="4">
    <numFmt numFmtId="164" formatCode="&quot;+&quot;0%;&quot;-&quot;0%"/>
    <numFmt numFmtId="165" formatCode="0.0%"/>
    <numFmt numFmtId="166" formatCode="&quot;+&quot;0.0%;&quot;-&quot;0.0%"/>
    <numFmt numFmtId="167" formatCode="&quot;+&quot;\ 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left" indent="1"/>
    </xf>
    <xf numFmtId="0" fontId="1" fillId="0" borderId="0" xfId="0" applyFont="1"/>
    <xf numFmtId="0" fontId="1" fillId="0" borderId="0" xfId="0" applyFont="1" applyAlignment="1">
      <alignment horizontal="left"/>
    </xf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 applyAlignment="1">
      <alignment horizontal="center"/>
    </xf>
    <xf numFmtId="3" fontId="0" fillId="0" borderId="2" xfId="0" applyNumberFormat="1" applyBorder="1"/>
    <xf numFmtId="3" fontId="1" fillId="0" borderId="3" xfId="0" applyNumberFormat="1" applyFont="1" applyBorder="1"/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1" fillId="0" borderId="3" xfId="0" applyNumberFormat="1" applyFont="1" applyBorder="1" applyAlignment="1">
      <alignment horizontal="right" indent="1"/>
    </xf>
    <xf numFmtId="3" fontId="0" fillId="0" borderId="0" xfId="0" applyNumberFormat="1" applyBorder="1" applyAlignment="1">
      <alignment horizontal="right" indent="1"/>
    </xf>
    <xf numFmtId="0" fontId="1" fillId="0" borderId="1" xfId="0" applyFont="1" applyBorder="1"/>
    <xf numFmtId="3" fontId="0" fillId="0" borderId="0" xfId="0" applyNumberFormat="1" applyBorder="1"/>
    <xf numFmtId="10" fontId="0" fillId="0" borderId="0" xfId="0" applyNumberFormat="1"/>
    <xf numFmtId="9" fontId="0" fillId="0" borderId="0" xfId="0" applyNumberFormat="1"/>
    <xf numFmtId="0" fontId="1" fillId="0" borderId="0" xfId="0" applyFont="1" applyFill="1" applyBorder="1"/>
    <xf numFmtId="0" fontId="0" fillId="0" borderId="0" xfId="0" applyFont="1" applyFill="1" applyBorder="1" applyAlignment="1">
      <alignment horizontal="left" indent="1"/>
    </xf>
    <xf numFmtId="0" fontId="2" fillId="0" borderId="0" xfId="0" applyFont="1"/>
    <xf numFmtId="0" fontId="0" fillId="0" borderId="0" xfId="0" applyFont="1" applyAlignment="1">
      <alignment horizontal="left" indent="1"/>
    </xf>
    <xf numFmtId="3" fontId="0" fillId="0" borderId="4" xfId="0" applyNumberFormat="1" applyBorder="1"/>
    <xf numFmtId="3" fontId="0" fillId="0" borderId="3" xfId="0" applyNumberFormat="1" applyBorder="1"/>
    <xf numFmtId="3" fontId="0" fillId="0" borderId="0" xfId="0" applyNumberFormat="1" applyAlignment="1">
      <alignment horizontal="left" indent="1"/>
    </xf>
    <xf numFmtId="3" fontId="1" fillId="2" borderId="1" xfId="0" applyNumberFormat="1" applyFont="1" applyFill="1" applyBorder="1" applyAlignment="1">
      <alignment horizontal="center"/>
    </xf>
    <xf numFmtId="3" fontId="0" fillId="2" borderId="0" xfId="0" applyNumberFormat="1" applyFill="1"/>
    <xf numFmtId="3" fontId="1" fillId="3" borderId="1" xfId="0" applyNumberFormat="1" applyFont="1" applyFill="1" applyBorder="1" applyAlignment="1">
      <alignment horizontal="center"/>
    </xf>
    <xf numFmtId="3" fontId="0" fillId="3" borderId="0" xfId="0" applyNumberFormat="1" applyFill="1"/>
    <xf numFmtId="10" fontId="0" fillId="3" borderId="0" xfId="0" applyNumberFormat="1" applyFill="1" applyAlignment="1">
      <alignment horizontal="right" indent="1"/>
    </xf>
    <xf numFmtId="10" fontId="0" fillId="3" borderId="1" xfId="0" applyNumberFormat="1" applyFill="1" applyBorder="1" applyAlignment="1">
      <alignment horizontal="right" indent="1"/>
    </xf>
    <xf numFmtId="10" fontId="0" fillId="3" borderId="0" xfId="0" applyNumberFormat="1" applyFill="1"/>
    <xf numFmtId="10" fontId="1" fillId="3" borderId="3" xfId="0" applyNumberFormat="1" applyFont="1" applyFill="1" applyBorder="1" applyAlignment="1">
      <alignment horizontal="right" indent="1"/>
    </xf>
    <xf numFmtId="10" fontId="0" fillId="3" borderId="1" xfId="0" applyNumberFormat="1" applyFill="1" applyBorder="1"/>
    <xf numFmtId="10" fontId="0" fillId="3" borderId="2" xfId="0" applyNumberFormat="1" applyFill="1" applyBorder="1"/>
    <xf numFmtId="10" fontId="0" fillId="3" borderId="4" xfId="0" applyNumberFormat="1" applyFill="1" applyBorder="1"/>
    <xf numFmtId="10" fontId="0" fillId="3" borderId="3" xfId="0" applyNumberFormat="1" applyFill="1" applyBorder="1"/>
    <xf numFmtId="0" fontId="0" fillId="0" borderId="1" xfId="0" applyBorder="1"/>
    <xf numFmtId="0" fontId="1" fillId="0" borderId="0" xfId="0" applyFont="1" applyAlignment="1"/>
    <xf numFmtId="0" fontId="1" fillId="0" borderId="0" xfId="0" applyFont="1" applyBorder="1"/>
    <xf numFmtId="0" fontId="0" fillId="3" borderId="0" xfId="0" applyFill="1"/>
    <xf numFmtId="3" fontId="0" fillId="0" borderId="0" xfId="0" applyNumberFormat="1" applyAlignment="1">
      <alignment horizontal="center"/>
    </xf>
    <xf numFmtId="3" fontId="1" fillId="0" borderId="4" xfId="0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3" fontId="0" fillId="0" borderId="2" xfId="0" applyNumberFormat="1" applyBorder="1" applyAlignment="1">
      <alignment horizontal="right" indent="1"/>
    </xf>
    <xf numFmtId="10" fontId="0" fillId="3" borderId="2" xfId="0" applyNumberFormat="1" applyFill="1" applyBorder="1" applyAlignment="1">
      <alignment horizontal="right" indent="1"/>
    </xf>
    <xf numFmtId="10" fontId="1" fillId="3" borderId="4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3" fontId="0" fillId="0" borderId="0" xfId="0" applyNumberFormat="1" applyAlignment="1">
      <alignment horizontal="center" vertical="top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3" fontId="1" fillId="0" borderId="4" xfId="0" applyNumberFormat="1" applyFont="1" applyBorder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3" fontId="0" fillId="0" borderId="5" xfId="0" applyNumberFormat="1" applyBorder="1"/>
    <xf numFmtId="3" fontId="0" fillId="0" borderId="0" xfId="0" applyNumberFormat="1" applyAlignment="1">
      <alignment horizontal="right"/>
    </xf>
    <xf numFmtId="167" fontId="0" fillId="0" borderId="0" xfId="0" applyNumberFormat="1"/>
    <xf numFmtId="3" fontId="0" fillId="3" borderId="0" xfId="0" applyNumberFormat="1" applyFill="1" applyAlignment="1">
      <alignment horizontal="right" indent="1"/>
    </xf>
    <xf numFmtId="3" fontId="0" fillId="3" borderId="1" xfId="0" applyNumberFormat="1" applyFill="1" applyBorder="1" applyAlignment="1">
      <alignment horizontal="right" indent="1"/>
    </xf>
    <xf numFmtId="3" fontId="0" fillId="3" borderId="0" xfId="0" applyNumberFormat="1" applyFill="1" applyAlignment="1">
      <alignment horizontal="left" indent="1"/>
    </xf>
    <xf numFmtId="3" fontId="1" fillId="3" borderId="3" xfId="0" applyNumberFormat="1" applyFont="1" applyFill="1" applyBorder="1" applyAlignment="1">
      <alignment horizontal="right" indent="1"/>
    </xf>
    <xf numFmtId="3" fontId="1" fillId="3" borderId="0" xfId="0" applyNumberFormat="1" applyFont="1" applyFill="1" applyBorder="1" applyAlignment="1">
      <alignment horizontal="center"/>
    </xf>
    <xf numFmtId="3" fontId="0" fillId="3" borderId="1" xfId="0" applyNumberFormat="1" applyFill="1" applyBorder="1"/>
    <xf numFmtId="3" fontId="0" fillId="3" borderId="2" xfId="0" applyNumberFormat="1" applyFill="1" applyBorder="1"/>
    <xf numFmtId="3" fontId="1" fillId="3" borderId="4" xfId="0" applyNumberFormat="1" applyFont="1" applyFill="1" applyBorder="1"/>
    <xf numFmtId="3" fontId="0" fillId="3" borderId="5" xfId="0" applyNumberFormat="1" applyFill="1" applyBorder="1"/>
    <xf numFmtId="3" fontId="1" fillId="3" borderId="3" xfId="0" applyNumberFormat="1" applyFont="1" applyFill="1" applyBorder="1"/>
    <xf numFmtId="3" fontId="1" fillId="0" borderId="1" xfId="0" applyNumberFormat="1" applyFont="1" applyFill="1" applyBorder="1" applyAlignment="1">
      <alignment horizontal="center"/>
    </xf>
    <xf numFmtId="10" fontId="0" fillId="0" borderId="0" xfId="0" applyNumberFormat="1" applyFill="1" applyAlignment="1">
      <alignment horizontal="right" indent="1"/>
    </xf>
    <xf numFmtId="10" fontId="0" fillId="0" borderId="1" xfId="0" applyNumberFormat="1" applyFill="1" applyBorder="1" applyAlignment="1">
      <alignment horizontal="right" indent="1"/>
    </xf>
    <xf numFmtId="10" fontId="1" fillId="0" borderId="3" xfId="0" applyNumberFormat="1" applyFont="1" applyFill="1" applyBorder="1" applyAlignment="1">
      <alignment horizontal="right" indent="1"/>
    </xf>
    <xf numFmtId="3" fontId="0" fillId="0" borderId="0" xfId="0" applyNumberFormat="1" applyFill="1" applyAlignment="1">
      <alignment horizontal="right" indent="1"/>
    </xf>
    <xf numFmtId="10" fontId="0" fillId="3" borderId="0" xfId="0" applyNumberFormat="1" applyFill="1" applyBorder="1" applyAlignment="1">
      <alignment horizontal="right" indent="1"/>
    </xf>
    <xf numFmtId="3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3" fontId="1" fillId="0" borderId="0" xfId="0" applyNumberFormat="1" applyFont="1" applyFill="1" applyBorder="1" applyAlignment="1">
      <alignment horizontal="center"/>
    </xf>
    <xf numFmtId="3" fontId="0" fillId="0" borderId="0" xfId="0" applyNumberFormat="1" applyFill="1" applyBorder="1"/>
    <xf numFmtId="10" fontId="0" fillId="0" borderId="0" xfId="0" applyNumberFormat="1" applyFill="1" applyBorder="1" applyAlignment="1">
      <alignment horizontal="right" indent="1"/>
    </xf>
    <xf numFmtId="10" fontId="0" fillId="0" borderId="0" xfId="0" applyNumberFormat="1" applyFill="1" applyBorder="1"/>
    <xf numFmtId="10" fontId="1" fillId="0" borderId="0" xfId="0" applyNumberFormat="1" applyFont="1" applyFill="1" applyBorder="1" applyAlignment="1">
      <alignment horizontal="right" indent="1"/>
    </xf>
    <xf numFmtId="0" fontId="4" fillId="0" borderId="0" xfId="0" applyFont="1"/>
    <xf numFmtId="0" fontId="4" fillId="0" borderId="1" xfId="0" applyFont="1" applyBorder="1"/>
    <xf numFmtId="3" fontId="0" fillId="0" borderId="0" xfId="0" applyNumberFormat="1" applyFill="1"/>
    <xf numFmtId="10" fontId="0" fillId="0" borderId="0" xfId="0" applyNumberFormat="1" applyFill="1"/>
    <xf numFmtId="10" fontId="0" fillId="0" borderId="1" xfId="0" applyNumberFormat="1" applyFill="1" applyBorder="1"/>
    <xf numFmtId="10" fontId="0" fillId="0" borderId="2" xfId="0" applyNumberFormat="1" applyFill="1" applyBorder="1"/>
    <xf numFmtId="10" fontId="0" fillId="0" borderId="4" xfId="0" applyNumberFormat="1" applyFill="1" applyBorder="1"/>
    <xf numFmtId="10" fontId="0" fillId="0" borderId="3" xfId="0" applyNumberFormat="1" applyFill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odul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2:O43"/>
  <sheetViews>
    <sheetView showGridLines="0" zoomScale="90" zoomScaleNormal="90" workbookViewId="0">
      <selection activeCell="D8" sqref="D8"/>
    </sheetView>
  </sheetViews>
  <sheetFormatPr baseColWidth="10" defaultRowHeight="15"/>
  <cols>
    <col min="2" max="2" width="37.85546875" bestFit="1" customWidth="1"/>
    <col min="3" max="6" width="11.42578125" style="4"/>
    <col min="7" max="7" width="4.140625" style="14" customWidth="1"/>
    <col min="8" max="15" width="11.42578125" style="4"/>
  </cols>
  <sheetData>
    <row r="2" spans="2:11" ht="18.75">
      <c r="B2" s="95" t="s">
        <v>13</v>
      </c>
    </row>
    <row r="3" spans="2:11" ht="18.75">
      <c r="B3" s="95" t="s">
        <v>67</v>
      </c>
    </row>
    <row r="4" spans="2:11" ht="18.75">
      <c r="B4" s="96" t="s">
        <v>14</v>
      </c>
      <c r="C4" s="5"/>
      <c r="D4" s="5"/>
      <c r="E4" s="5"/>
      <c r="F4" s="5"/>
    </row>
    <row r="5" spans="2:11" ht="14.25" customHeight="1">
      <c r="C5" s="24" t="s">
        <v>33</v>
      </c>
      <c r="D5" s="26" t="s">
        <v>65</v>
      </c>
      <c r="E5" s="6" t="s">
        <v>0</v>
      </c>
      <c r="F5" s="26" t="s">
        <v>66</v>
      </c>
      <c r="G5" s="90"/>
      <c r="H5" s="79" t="s">
        <v>34</v>
      </c>
    </row>
    <row r="6" spans="2:11">
      <c r="B6" s="2" t="s">
        <v>1</v>
      </c>
      <c r="C6" s="25"/>
      <c r="D6" s="27"/>
      <c r="F6" s="27"/>
      <c r="G6" s="91"/>
      <c r="H6" s="83"/>
    </row>
    <row r="7" spans="2:11">
      <c r="B7" s="1" t="s">
        <v>15</v>
      </c>
      <c r="C7" s="9">
        <v>2469852</v>
      </c>
      <c r="D7" s="28">
        <f>C7/$C$10</f>
        <v>1.027570494727873</v>
      </c>
      <c r="E7" s="9">
        <v>2405776</v>
      </c>
      <c r="F7" s="28">
        <f>E7/$E$10</f>
        <v>1.0275240993920678</v>
      </c>
      <c r="G7" s="92"/>
      <c r="H7" s="80">
        <f t="shared" ref="H7" si="0">(C7-E7)/E7</f>
        <v>2.6634233611109264E-2</v>
      </c>
    </row>
    <row r="8" spans="2:11">
      <c r="B8" s="1" t="s">
        <v>16</v>
      </c>
      <c r="C8" s="9">
        <v>-55636</v>
      </c>
      <c r="D8" s="28"/>
      <c r="E8" s="9">
        <v>-52854.2</v>
      </c>
      <c r="F8" s="28"/>
      <c r="G8" s="92"/>
      <c r="H8" s="80"/>
    </row>
    <row r="9" spans="2:11">
      <c r="B9" s="1" t="s">
        <v>17</v>
      </c>
      <c r="C9" s="10">
        <v>-10632</v>
      </c>
      <c r="D9" s="29"/>
      <c r="E9" s="10">
        <v>-11588.88</v>
      </c>
      <c r="F9" s="29"/>
      <c r="G9" s="92"/>
      <c r="H9" s="81"/>
    </row>
    <row r="10" spans="2:11">
      <c r="B10" s="2" t="s">
        <v>68</v>
      </c>
      <c r="C10" s="23">
        <v>2403584</v>
      </c>
      <c r="D10" s="30"/>
      <c r="E10" s="23">
        <v>2341332.92</v>
      </c>
      <c r="F10" s="30"/>
      <c r="G10" s="93"/>
      <c r="H10" s="80"/>
    </row>
    <row r="11" spans="2:11" ht="4.5" customHeight="1">
      <c r="C11" s="9"/>
      <c r="D11" s="28"/>
      <c r="E11" s="9"/>
      <c r="F11" s="28"/>
      <c r="G11" s="92"/>
      <c r="H11" s="80"/>
    </row>
    <row r="12" spans="2:11">
      <c r="B12" s="3" t="s">
        <v>18</v>
      </c>
      <c r="C12" s="9"/>
      <c r="D12" s="28"/>
      <c r="E12" s="9"/>
      <c r="F12" s="28"/>
      <c r="G12" s="92"/>
      <c r="H12" s="80"/>
    </row>
    <row r="13" spans="2:11">
      <c r="B13" s="1" t="s">
        <v>19</v>
      </c>
      <c r="C13" s="9">
        <v>112825.8</v>
      </c>
      <c r="D13" s="28"/>
      <c r="E13" s="9">
        <v>111697.54000000001</v>
      </c>
      <c r="F13" s="28"/>
      <c r="G13" s="92"/>
      <c r="H13" s="80"/>
    </row>
    <row r="14" spans="2:11">
      <c r="B14" s="1" t="s">
        <v>90</v>
      </c>
      <c r="C14" s="9">
        <v>1250125</v>
      </c>
      <c r="D14" s="28"/>
      <c r="E14" s="9">
        <v>1235601</v>
      </c>
      <c r="F14" s="28"/>
      <c r="G14" s="92"/>
      <c r="H14" s="80"/>
      <c r="J14" s="15"/>
      <c r="K14" s="15"/>
    </row>
    <row r="15" spans="2:11">
      <c r="B15" s="1" t="s">
        <v>20</v>
      </c>
      <c r="C15" s="9">
        <v>52145</v>
      </c>
      <c r="D15" s="28"/>
      <c r="E15" s="9">
        <v>49016.3</v>
      </c>
      <c r="F15" s="28"/>
      <c r="G15" s="92"/>
      <c r="H15" s="80"/>
    </row>
    <row r="16" spans="2:11">
      <c r="B16" s="1" t="s">
        <v>21</v>
      </c>
      <c r="C16" s="9">
        <v>-58200</v>
      </c>
      <c r="D16" s="28"/>
      <c r="E16" s="9">
        <v>-61078.5</v>
      </c>
      <c r="F16" s="28"/>
      <c r="G16" s="92"/>
      <c r="H16" s="80"/>
    </row>
    <row r="17" spans="2:11">
      <c r="B17" s="1" t="s">
        <v>22</v>
      </c>
      <c r="C17" s="10">
        <v>-125362</v>
      </c>
      <c r="D17" s="29"/>
      <c r="E17" s="10">
        <v>-112825.8</v>
      </c>
      <c r="F17" s="29"/>
      <c r="G17" s="92"/>
      <c r="H17" s="81"/>
    </row>
    <row r="18" spans="2:11">
      <c r="B18" s="2" t="s">
        <v>23</v>
      </c>
      <c r="C18" s="10">
        <v>1231533.8</v>
      </c>
      <c r="D18" s="29"/>
      <c r="E18" s="10">
        <v>1222410.54</v>
      </c>
      <c r="F18" s="29"/>
      <c r="G18" s="92"/>
      <c r="H18" s="81"/>
    </row>
    <row r="19" spans="2:11" ht="4.5" customHeight="1">
      <c r="C19" s="9">
        <v>0</v>
      </c>
      <c r="D19" s="28"/>
      <c r="E19" s="9"/>
      <c r="F19" s="28"/>
      <c r="G19" s="92"/>
      <c r="H19" s="80"/>
    </row>
    <row r="20" spans="2:11">
      <c r="B20" s="3" t="s">
        <v>24</v>
      </c>
      <c r="C20" s="9">
        <v>1172050.2</v>
      </c>
      <c r="D20" s="28"/>
      <c r="E20" s="9">
        <v>1118922.3799999999</v>
      </c>
      <c r="F20" s="28"/>
      <c r="G20" s="92"/>
      <c r="H20" s="80"/>
    </row>
    <row r="21" spans="2:11" ht="4.5" customHeight="1">
      <c r="C21" s="9"/>
      <c r="D21" s="28"/>
      <c r="E21" s="9"/>
      <c r="F21" s="28"/>
      <c r="G21" s="92"/>
      <c r="H21" s="80"/>
    </row>
    <row r="22" spans="2:11">
      <c r="B22" s="2" t="s">
        <v>25</v>
      </c>
      <c r="C22" s="9"/>
      <c r="D22" s="28"/>
      <c r="E22" s="9"/>
      <c r="F22" s="28"/>
      <c r="G22" s="92"/>
      <c r="H22" s="80"/>
    </row>
    <row r="23" spans="2:11">
      <c r="B23" s="1" t="s">
        <v>3</v>
      </c>
      <c r="C23" s="9">
        <v>356247</v>
      </c>
      <c r="D23" s="28"/>
      <c r="E23" s="9">
        <v>384746.76</v>
      </c>
      <c r="F23" s="28"/>
      <c r="G23" s="92"/>
      <c r="H23" s="80"/>
      <c r="J23" s="15"/>
      <c r="K23" s="15"/>
    </row>
    <row r="24" spans="2:11">
      <c r="B24" s="1" t="s">
        <v>29</v>
      </c>
      <c r="C24" s="9">
        <v>21542</v>
      </c>
      <c r="D24" s="28"/>
      <c r="E24" s="9">
        <v>21326.58</v>
      </c>
      <c r="F24" s="28"/>
      <c r="G24" s="92"/>
      <c r="H24" s="80"/>
    </row>
    <row r="25" spans="2:11">
      <c r="B25" s="1" t="s">
        <v>2</v>
      </c>
      <c r="C25" s="9">
        <v>2365</v>
      </c>
      <c r="D25" s="28"/>
      <c r="E25" s="9">
        <v>2648.8</v>
      </c>
      <c r="F25" s="28"/>
      <c r="G25" s="92"/>
      <c r="H25" s="80"/>
    </row>
    <row r="26" spans="2:11">
      <c r="B26" s="1" t="s">
        <v>102</v>
      </c>
      <c r="C26" s="9">
        <v>68300</v>
      </c>
      <c r="D26" s="28"/>
      <c r="E26" s="9">
        <v>75920</v>
      </c>
      <c r="F26" s="28"/>
      <c r="G26" s="92"/>
      <c r="H26" s="80"/>
    </row>
    <row r="27" spans="2:11">
      <c r="B27" s="1" t="s">
        <v>30</v>
      </c>
      <c r="C27" s="9">
        <v>15698</v>
      </c>
      <c r="D27" s="28"/>
      <c r="E27" s="9">
        <v>15854.98</v>
      </c>
      <c r="F27" s="28"/>
      <c r="G27" s="92"/>
      <c r="H27" s="80"/>
    </row>
    <row r="28" spans="2:11">
      <c r="B28" s="1" t="s">
        <v>4</v>
      </c>
      <c r="C28" s="9">
        <v>23000</v>
      </c>
      <c r="D28" s="28"/>
      <c r="E28" s="9">
        <v>21620</v>
      </c>
      <c r="F28" s="28"/>
      <c r="G28" s="92"/>
      <c r="H28" s="80"/>
    </row>
    <row r="29" spans="2:11">
      <c r="B29" s="1" t="s">
        <v>5</v>
      </c>
      <c r="C29" s="9">
        <v>14500</v>
      </c>
      <c r="D29" s="28"/>
      <c r="E29" s="9">
        <v>13340</v>
      </c>
      <c r="F29" s="28"/>
      <c r="G29" s="92"/>
      <c r="H29" s="80"/>
    </row>
    <row r="30" spans="2:11">
      <c r="B30" s="1" t="s">
        <v>6</v>
      </c>
      <c r="C30" s="9">
        <v>6584</v>
      </c>
      <c r="D30" s="28"/>
      <c r="E30" s="9">
        <v>6979.04</v>
      </c>
      <c r="F30" s="28"/>
      <c r="G30" s="92"/>
      <c r="H30" s="80"/>
    </row>
    <row r="31" spans="2:11">
      <c r="B31" s="1" t="s">
        <v>7</v>
      </c>
      <c r="C31" s="9">
        <v>2453</v>
      </c>
      <c r="D31" s="28"/>
      <c r="E31" s="9">
        <v>2502.06</v>
      </c>
      <c r="F31" s="28"/>
      <c r="G31" s="92"/>
      <c r="H31" s="80"/>
    </row>
    <row r="32" spans="2:11">
      <c r="B32" s="1" t="s">
        <v>8</v>
      </c>
      <c r="C32" s="9">
        <v>1510</v>
      </c>
      <c r="D32" s="28"/>
      <c r="E32" s="9">
        <v>1543</v>
      </c>
      <c r="F32" s="28"/>
      <c r="G32" s="92"/>
      <c r="H32" s="80"/>
    </row>
    <row r="33" spans="2:8">
      <c r="B33" s="1" t="s">
        <v>26</v>
      </c>
      <c r="C33" s="9">
        <v>2475</v>
      </c>
      <c r="D33" s="28"/>
      <c r="E33" s="9">
        <v>2252.25</v>
      </c>
      <c r="F33" s="28"/>
      <c r="G33" s="92"/>
      <c r="H33" s="80"/>
    </row>
    <row r="34" spans="2:8">
      <c r="B34" s="1" t="s">
        <v>10</v>
      </c>
      <c r="C34" s="9">
        <v>30000</v>
      </c>
      <c r="D34" s="28"/>
      <c r="E34" s="9">
        <v>31200</v>
      </c>
      <c r="F34" s="28"/>
      <c r="G34" s="92"/>
      <c r="H34" s="80"/>
    </row>
    <row r="35" spans="2:8">
      <c r="B35" s="1" t="s">
        <v>11</v>
      </c>
      <c r="C35" s="9">
        <v>10725</v>
      </c>
      <c r="D35" s="28"/>
      <c r="E35" s="9">
        <v>12578</v>
      </c>
      <c r="F35" s="28"/>
      <c r="G35" s="92"/>
      <c r="H35" s="80"/>
    </row>
    <row r="36" spans="2:8">
      <c r="B36" s="1" t="s">
        <v>27</v>
      </c>
      <c r="C36" s="9">
        <v>3450</v>
      </c>
      <c r="D36" s="28"/>
      <c r="E36" s="9">
        <v>3519</v>
      </c>
      <c r="F36" s="28"/>
      <c r="G36" s="92"/>
      <c r="H36" s="80"/>
    </row>
    <row r="37" spans="2:8">
      <c r="B37" s="1" t="s">
        <v>12</v>
      </c>
      <c r="C37" s="9">
        <v>1500</v>
      </c>
      <c r="D37" s="28"/>
      <c r="E37" s="9">
        <v>1650</v>
      </c>
      <c r="F37" s="28"/>
      <c r="G37" s="92"/>
      <c r="H37" s="80"/>
    </row>
    <row r="38" spans="2:8">
      <c r="B38" s="1" t="s">
        <v>9</v>
      </c>
      <c r="C38" s="9">
        <v>8520</v>
      </c>
      <c r="D38" s="28"/>
      <c r="E38" s="9">
        <v>7668</v>
      </c>
      <c r="F38" s="28"/>
      <c r="G38" s="92"/>
      <c r="H38" s="80"/>
    </row>
    <row r="39" spans="2:8">
      <c r="B39" s="1" t="s">
        <v>28</v>
      </c>
      <c r="C39" s="10">
        <v>98000</v>
      </c>
      <c r="D39" s="29"/>
      <c r="E39" s="10">
        <v>98000</v>
      </c>
      <c r="F39" s="29"/>
      <c r="G39" s="92"/>
      <c r="H39" s="81"/>
    </row>
    <row r="40" spans="2:8">
      <c r="B40" s="2" t="s">
        <v>31</v>
      </c>
      <c r="C40" s="10">
        <v>666869</v>
      </c>
      <c r="D40" s="29"/>
      <c r="E40" s="10">
        <v>703348.47000000009</v>
      </c>
      <c r="F40" s="29"/>
      <c r="G40" s="92"/>
      <c r="H40" s="81"/>
    </row>
    <row r="41" spans="2:8" ht="4.5" customHeight="1">
      <c r="C41" s="9"/>
      <c r="D41" s="28"/>
      <c r="E41" s="9"/>
      <c r="F41" s="28"/>
      <c r="G41" s="92"/>
      <c r="H41" s="80"/>
    </row>
    <row r="42" spans="2:8" ht="15.75" thickBot="1">
      <c r="B42" s="2" t="s">
        <v>32</v>
      </c>
      <c r="C42" s="11">
        <v>505181.19999999995</v>
      </c>
      <c r="D42" s="31"/>
      <c r="E42" s="11">
        <v>415573.9099999998</v>
      </c>
      <c r="F42" s="31"/>
      <c r="G42" s="94"/>
      <c r="H42" s="82"/>
    </row>
    <row r="43" spans="2:8" ht="3.75" customHeight="1" thickTop="1"/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J40"/>
  <sheetViews>
    <sheetView showGridLines="0" zoomScaleNormal="100" workbookViewId="0">
      <selection activeCell="D9" sqref="D9"/>
    </sheetView>
  </sheetViews>
  <sheetFormatPr baseColWidth="10" defaultRowHeight="15"/>
  <cols>
    <col min="2" max="2" width="28.140625" customWidth="1"/>
    <col min="4" max="4" width="13" bestFit="1" customWidth="1"/>
    <col min="6" max="6" width="11.42578125" customWidth="1"/>
    <col min="7" max="7" width="3" customWidth="1"/>
  </cols>
  <sheetData>
    <row r="2" spans="2:8" ht="18.75">
      <c r="B2" s="95" t="s">
        <v>13</v>
      </c>
      <c r="C2" s="4"/>
      <c r="D2" s="4"/>
      <c r="E2" s="4"/>
    </row>
    <row r="3" spans="2:8" ht="18.75">
      <c r="B3" s="95" t="s">
        <v>108</v>
      </c>
      <c r="C3" s="4"/>
      <c r="D3" s="4"/>
      <c r="E3" s="4"/>
    </row>
    <row r="4" spans="2:8" ht="18.75">
      <c r="B4" s="96" t="s">
        <v>36</v>
      </c>
      <c r="C4" s="5"/>
      <c r="D4" s="5"/>
      <c r="E4" s="5"/>
      <c r="F4" s="36"/>
    </row>
    <row r="5" spans="2:8">
      <c r="C5" s="24" t="s">
        <v>33</v>
      </c>
      <c r="D5" s="26" t="s">
        <v>65</v>
      </c>
      <c r="E5" s="6" t="s">
        <v>0</v>
      </c>
      <c r="F5" s="26" t="s">
        <v>66</v>
      </c>
      <c r="H5" s="79" t="s">
        <v>34</v>
      </c>
    </row>
    <row r="6" spans="2:8">
      <c r="B6" s="17" t="s">
        <v>37</v>
      </c>
      <c r="C6" s="4"/>
      <c r="D6" s="27"/>
      <c r="E6" s="4"/>
      <c r="F6" s="27"/>
      <c r="H6" s="97"/>
    </row>
    <row r="7" spans="2:8">
      <c r="B7" s="17" t="s">
        <v>44</v>
      </c>
      <c r="C7" s="4"/>
      <c r="D7" s="27"/>
      <c r="E7" s="4"/>
      <c r="F7" s="27"/>
      <c r="H7" s="97"/>
    </row>
    <row r="8" spans="2:8">
      <c r="B8" s="18" t="s">
        <v>38</v>
      </c>
      <c r="C8" s="4">
        <v>50250</v>
      </c>
      <c r="D8" s="30">
        <f t="shared" ref="D8" si="0">C8/$C$20</f>
        <v>6.6469660733560504E-2</v>
      </c>
      <c r="E8" s="4">
        <v>45727.5</v>
      </c>
      <c r="F8" s="30">
        <f t="shared" ref="F8" si="1">E8/$E$20</f>
        <v>7.036956707008038E-2</v>
      </c>
      <c r="H8" s="98">
        <f>(C8-E8)/E8</f>
        <v>9.8901098901098897E-2</v>
      </c>
    </row>
    <row r="9" spans="2:8">
      <c r="B9" s="18" t="s">
        <v>39</v>
      </c>
      <c r="C9" s="4">
        <v>156352</v>
      </c>
      <c r="D9" s="30"/>
      <c r="E9" s="4">
        <v>161042.56</v>
      </c>
      <c r="F9" s="30"/>
      <c r="H9" s="98"/>
    </row>
    <row r="10" spans="2:8">
      <c r="B10" s="1" t="s">
        <v>40</v>
      </c>
      <c r="C10" s="4">
        <v>-12500</v>
      </c>
      <c r="D10" s="30"/>
      <c r="E10" s="4">
        <v>-13375</v>
      </c>
      <c r="F10" s="30"/>
      <c r="H10" s="98"/>
    </row>
    <row r="11" spans="2:8">
      <c r="B11" s="1" t="s">
        <v>55</v>
      </c>
      <c r="C11" s="4">
        <v>36520</v>
      </c>
      <c r="D11" s="30"/>
      <c r="E11" s="4">
        <v>33598.400000000001</v>
      </c>
      <c r="F11" s="30"/>
      <c r="H11" s="98"/>
    </row>
    <row r="12" spans="2:8">
      <c r="B12" s="1" t="s">
        <v>41</v>
      </c>
      <c r="C12" s="5">
        <v>125362</v>
      </c>
      <c r="D12" s="32"/>
      <c r="E12" s="5">
        <v>112825.8</v>
      </c>
      <c r="F12" s="32"/>
      <c r="G12" s="19"/>
      <c r="H12" s="99"/>
    </row>
    <row r="13" spans="2:8">
      <c r="B13" s="2" t="s">
        <v>42</v>
      </c>
      <c r="C13" s="4">
        <f>SUM(C8:C12)</f>
        <v>355984</v>
      </c>
      <c r="D13" s="30"/>
      <c r="E13" s="4">
        <f>SUM(E8:E12)</f>
        <v>339819.26</v>
      </c>
      <c r="F13" s="30"/>
      <c r="H13" s="98"/>
    </row>
    <row r="14" spans="2:8" ht="6.75" customHeight="1">
      <c r="C14" s="4"/>
      <c r="D14" s="30"/>
      <c r="E14" s="4"/>
      <c r="F14" s="30"/>
      <c r="H14" s="98"/>
    </row>
    <row r="15" spans="2:8">
      <c r="B15" s="2" t="s">
        <v>43</v>
      </c>
      <c r="C15" s="4"/>
      <c r="D15" s="30"/>
      <c r="E15" s="4"/>
      <c r="F15" s="30"/>
      <c r="H15" s="98"/>
    </row>
    <row r="16" spans="2:8">
      <c r="B16" s="1" t="s">
        <v>45</v>
      </c>
      <c r="C16" s="4">
        <v>450000</v>
      </c>
      <c r="D16" s="30"/>
      <c r="E16" s="4">
        <v>340000</v>
      </c>
      <c r="F16" s="30"/>
      <c r="H16" s="98"/>
    </row>
    <row r="17" spans="2:10">
      <c r="B17" s="1" t="s">
        <v>46</v>
      </c>
      <c r="C17" s="4">
        <v>-125000</v>
      </c>
      <c r="D17" s="30"/>
      <c r="E17" s="4">
        <v>-105000</v>
      </c>
      <c r="F17" s="30"/>
      <c r="H17" s="98"/>
    </row>
    <row r="18" spans="2:10">
      <c r="B18" s="1" t="s">
        <v>47</v>
      </c>
      <c r="C18" s="5">
        <v>75000</v>
      </c>
      <c r="D18" s="32"/>
      <c r="E18" s="5">
        <v>75000</v>
      </c>
      <c r="F18" s="32"/>
      <c r="H18" s="99"/>
    </row>
    <row r="19" spans="2:10">
      <c r="B19" s="2" t="s">
        <v>48</v>
      </c>
      <c r="C19" s="7">
        <f>SUM(C16:C18)</f>
        <v>400000</v>
      </c>
      <c r="D19" s="33"/>
      <c r="E19" s="7">
        <f>SUM(E16:E18)</f>
        <v>310000</v>
      </c>
      <c r="F19" s="33"/>
      <c r="H19" s="100"/>
    </row>
    <row r="20" spans="2:10" ht="15.75" thickBot="1">
      <c r="B20" s="3" t="s">
        <v>49</v>
      </c>
      <c r="C20" s="21">
        <f>C13+C19</f>
        <v>755984</v>
      </c>
      <c r="D20" s="34"/>
      <c r="E20" s="21">
        <f>E13+E19</f>
        <v>649819.26</v>
      </c>
      <c r="F20" s="34"/>
      <c r="H20" s="101"/>
    </row>
    <row r="21" spans="2:10" ht="6.75" customHeight="1" thickTop="1">
      <c r="C21" s="4"/>
      <c r="D21" s="30"/>
      <c r="E21" s="4"/>
      <c r="F21" s="30"/>
      <c r="H21" s="98"/>
    </row>
    <row r="22" spans="2:10">
      <c r="B22" s="2" t="s">
        <v>50</v>
      </c>
      <c r="C22" s="4"/>
      <c r="D22" s="30"/>
      <c r="E22" s="4"/>
      <c r="F22" s="30"/>
      <c r="H22" s="98"/>
    </row>
    <row r="23" spans="2:10">
      <c r="B23" s="2" t="s">
        <v>51</v>
      </c>
      <c r="C23" s="4"/>
      <c r="D23" s="30"/>
      <c r="E23" s="4"/>
      <c r="F23" s="30"/>
      <c r="H23" s="98"/>
    </row>
    <row r="24" spans="2:10">
      <c r="B24" s="2" t="s">
        <v>52</v>
      </c>
      <c r="C24" s="4"/>
      <c r="D24" s="30"/>
      <c r="E24" s="4"/>
      <c r="F24" s="30"/>
      <c r="H24" s="98"/>
    </row>
    <row r="25" spans="2:10">
      <c r="B25" s="1" t="s">
        <v>53</v>
      </c>
      <c r="C25" s="4">
        <v>68950</v>
      </c>
      <c r="D25" s="30"/>
      <c r="E25" s="4">
        <v>63434</v>
      </c>
      <c r="F25" s="30"/>
      <c r="H25" s="98"/>
      <c r="J25" s="4"/>
    </row>
    <row r="26" spans="2:10">
      <c r="B26" s="1" t="s">
        <v>54</v>
      </c>
      <c r="C26" s="5">
        <v>25000</v>
      </c>
      <c r="D26" s="32"/>
      <c r="E26" s="5">
        <v>30000</v>
      </c>
      <c r="F26" s="32"/>
      <c r="H26" s="99"/>
    </row>
    <row r="27" spans="2:10">
      <c r="B27" s="2" t="s">
        <v>56</v>
      </c>
      <c r="C27" s="4">
        <f>SUM(C25:C26)</f>
        <v>93950</v>
      </c>
      <c r="D27" s="30"/>
      <c r="E27" s="4">
        <f>SUM(E25:E26)</f>
        <v>93434</v>
      </c>
      <c r="F27" s="30"/>
      <c r="H27" s="98"/>
    </row>
    <row r="28" spans="2:10">
      <c r="B28" s="20" t="s">
        <v>57</v>
      </c>
      <c r="C28" s="5">
        <v>108520</v>
      </c>
      <c r="D28" s="32"/>
      <c r="E28" s="5">
        <v>128654</v>
      </c>
      <c r="F28" s="32"/>
      <c r="H28" s="99"/>
    </row>
    <row r="29" spans="2:10" ht="15.75" thickBot="1">
      <c r="B29" s="3" t="s">
        <v>58</v>
      </c>
      <c r="C29" s="21">
        <f>C27+C28</f>
        <v>202470</v>
      </c>
      <c r="D29" s="34"/>
      <c r="E29" s="21">
        <f>E27+E28</f>
        <v>222088</v>
      </c>
      <c r="F29" s="34"/>
      <c r="H29" s="101"/>
    </row>
    <row r="30" spans="2:10" ht="6.75" customHeight="1" thickTop="1">
      <c r="C30" s="4"/>
      <c r="D30" s="30"/>
      <c r="E30" s="4"/>
      <c r="F30" s="30"/>
      <c r="H30" s="98"/>
    </row>
    <row r="31" spans="2:10">
      <c r="B31" s="2" t="s">
        <v>59</v>
      </c>
      <c r="C31" s="4"/>
      <c r="D31" s="30"/>
      <c r="E31" s="4"/>
      <c r="F31" s="30"/>
      <c r="H31" s="98"/>
    </row>
    <row r="32" spans="2:10">
      <c r="B32" s="1" t="s">
        <v>60</v>
      </c>
      <c r="C32" s="4">
        <f>E35</f>
        <v>427731.46999999986</v>
      </c>
      <c r="D32" s="30"/>
      <c r="E32" s="4">
        <v>324779</v>
      </c>
      <c r="F32" s="30"/>
      <c r="G32" s="19"/>
      <c r="H32" s="98"/>
    </row>
    <row r="33" spans="2:10">
      <c r="B33" s="1" t="s">
        <v>61</v>
      </c>
      <c r="C33" s="4">
        <v>-379399</v>
      </c>
      <c r="D33" s="30"/>
      <c r="E33" s="4">
        <v>-375000</v>
      </c>
      <c r="F33" s="30"/>
      <c r="H33" s="98"/>
      <c r="I33" s="4"/>
    </row>
    <row r="34" spans="2:10">
      <c r="B34" s="1" t="s">
        <v>62</v>
      </c>
      <c r="C34" s="4">
        <v>505181</v>
      </c>
      <c r="D34" s="30"/>
      <c r="E34" s="4">
        <v>477952.46999999986</v>
      </c>
      <c r="F34" s="30"/>
      <c r="G34" s="19"/>
      <c r="H34" s="98"/>
    </row>
    <row r="35" spans="2:10">
      <c r="B35" s="2" t="s">
        <v>63</v>
      </c>
      <c r="C35" s="7">
        <f>SUM(C32:C34)</f>
        <v>553513.46999999986</v>
      </c>
      <c r="D35" s="33"/>
      <c r="E35" s="7">
        <f>SUM(E32:E34)</f>
        <v>427731.46999999986</v>
      </c>
      <c r="F35" s="33"/>
      <c r="H35" s="100"/>
    </row>
    <row r="36" spans="2:10" ht="6.75" customHeight="1">
      <c r="C36" s="4"/>
      <c r="D36" s="30"/>
      <c r="E36" s="4"/>
      <c r="F36" s="30"/>
      <c r="H36" s="98"/>
    </row>
    <row r="37" spans="2:10" ht="15.75" thickBot="1">
      <c r="B37" s="2" t="s">
        <v>64</v>
      </c>
      <c r="C37" s="22">
        <f>C29+C35</f>
        <v>755983.46999999986</v>
      </c>
      <c r="D37" s="35"/>
      <c r="E37" s="22">
        <f>E29+E35</f>
        <v>649819.46999999986</v>
      </c>
      <c r="F37" s="35"/>
      <c r="H37" s="102"/>
      <c r="J37" s="4"/>
    </row>
    <row r="38" spans="2:10" ht="3.75" customHeight="1" thickTop="1">
      <c r="J38" s="4"/>
    </row>
    <row r="40" spans="2:10">
      <c r="C40" s="4"/>
      <c r="D4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1:M40"/>
  <sheetViews>
    <sheetView showGridLines="0" workbookViewId="0">
      <selection activeCell="D10" sqref="D10"/>
    </sheetView>
  </sheetViews>
  <sheetFormatPr baseColWidth="10" defaultRowHeight="15"/>
  <cols>
    <col min="3" max="3" width="30.140625" customWidth="1"/>
    <col min="5" max="5" width="0" hidden="1" customWidth="1"/>
    <col min="7" max="7" width="0" hidden="1" customWidth="1"/>
  </cols>
  <sheetData>
    <row r="1" spans="3:13">
      <c r="C1" s="103" t="s">
        <v>13</v>
      </c>
      <c r="D1" s="103"/>
      <c r="E1" s="103"/>
      <c r="F1" s="103"/>
      <c r="G1" s="103"/>
    </row>
    <row r="2" spans="3:13">
      <c r="C2" s="103" t="s">
        <v>70</v>
      </c>
      <c r="D2" s="103"/>
      <c r="E2" s="103"/>
      <c r="F2" s="103"/>
      <c r="G2" s="103"/>
    </row>
    <row r="3" spans="3:13">
      <c r="C3" s="104" t="s">
        <v>14</v>
      </c>
      <c r="D3" s="104"/>
      <c r="E3" s="104"/>
      <c r="F3" s="104"/>
      <c r="G3" s="104"/>
    </row>
    <row r="4" spans="3:13">
      <c r="D4" s="24" t="s">
        <v>33</v>
      </c>
      <c r="E4" s="26" t="s">
        <v>65</v>
      </c>
      <c r="F4" s="6" t="s">
        <v>0</v>
      </c>
      <c r="G4" s="26" t="s">
        <v>66</v>
      </c>
    </row>
    <row r="5" spans="3:13">
      <c r="D5" s="4"/>
      <c r="E5" s="27"/>
      <c r="F5" s="4"/>
      <c r="G5" s="27"/>
    </row>
    <row r="6" spans="3:13">
      <c r="C6" s="2" t="s">
        <v>68</v>
      </c>
      <c r="D6" s="9">
        <f>Résultats!C10</f>
        <v>2403584</v>
      </c>
      <c r="E6" s="28">
        <f>D6/D$6</f>
        <v>1</v>
      </c>
      <c r="F6" s="9">
        <f>Résultats!E10</f>
        <v>2341332.92</v>
      </c>
      <c r="G6" s="28">
        <f>F6/$F$6</f>
        <v>1</v>
      </c>
      <c r="I6" s="105"/>
      <c r="J6" s="105"/>
      <c r="K6" s="105"/>
      <c r="L6" s="105"/>
      <c r="M6" s="105"/>
    </row>
    <row r="7" spans="3:13">
      <c r="C7" s="2" t="str">
        <f>Résultats!B12</f>
        <v>Coût des marchandises vendues</v>
      </c>
      <c r="D7" s="10">
        <f>Résultats!C18</f>
        <v>1231533.8</v>
      </c>
      <c r="E7" s="29">
        <f>D7/D$6</f>
        <v>0.51237393825221</v>
      </c>
      <c r="F7" s="10">
        <f>Résultats!E18</f>
        <v>1222410.54</v>
      </c>
      <c r="G7" s="29">
        <f>F7/$F$6</f>
        <v>0.52210026586052538</v>
      </c>
    </row>
    <row r="8" spans="3:13">
      <c r="C8" s="2" t="str">
        <f>Résultats!B20</f>
        <v>Bénéfice brut</v>
      </c>
      <c r="D8" s="9">
        <f>D6-D7</f>
        <v>1172050.2</v>
      </c>
      <c r="E8" s="28">
        <f>D8/D$6</f>
        <v>0.48762606174778994</v>
      </c>
      <c r="F8" s="9">
        <f>F6-F7</f>
        <v>1118922.3799999999</v>
      </c>
      <c r="G8" s="28">
        <f>F8/$F$6</f>
        <v>0.47789973413947467</v>
      </c>
    </row>
    <row r="9" spans="3:13">
      <c r="C9" s="2" t="s">
        <v>25</v>
      </c>
      <c r="D9" s="12">
        <f>Résultats!C40-Résultats!C35</f>
        <v>656144</v>
      </c>
      <c r="E9" s="84">
        <f>D9/D$6</f>
        <v>0.27298567472574287</v>
      </c>
      <c r="F9" s="12">
        <f>Résultats!E40-Résultats!E35</f>
        <v>690770.47000000009</v>
      </c>
      <c r="G9" s="29">
        <f>F9/$F$6</f>
        <v>0.29503299769944724</v>
      </c>
    </row>
    <row r="10" spans="3:13">
      <c r="C10" s="2" t="s">
        <v>111</v>
      </c>
      <c r="D10" s="12">
        <f>Résultats!C35</f>
        <v>10725</v>
      </c>
      <c r="E10" s="84"/>
      <c r="F10" s="12">
        <f>Résultats!E35</f>
        <v>12578</v>
      </c>
      <c r="G10" s="84"/>
    </row>
    <row r="11" spans="3:13" ht="15.75" thickBot="1">
      <c r="C11" s="2" t="str">
        <f>Résultats!B42</f>
        <v>Bénéfice net</v>
      </c>
      <c r="D11" s="41">
        <f>D8-D9-D10</f>
        <v>505181.19999999995</v>
      </c>
      <c r="E11" s="41">
        <f t="shared" ref="E11:F11" si="0">E8-E9-E10</f>
        <v>0.21464038702204707</v>
      </c>
      <c r="F11" s="41">
        <f t="shared" si="0"/>
        <v>415573.9099999998</v>
      </c>
      <c r="G11" s="31">
        <f>F11/$F$6</f>
        <v>0.17749458287205042</v>
      </c>
    </row>
    <row r="12" spans="3:13" ht="6" customHeight="1" thickTop="1"/>
    <row r="14" spans="3:13">
      <c r="C14" s="2" t="s">
        <v>13</v>
      </c>
    </row>
    <row r="15" spans="3:13">
      <c r="C15" s="2" t="s">
        <v>35</v>
      </c>
    </row>
    <row r="16" spans="3:13">
      <c r="C16" s="13" t="s">
        <v>36</v>
      </c>
      <c r="D16" s="36"/>
      <c r="E16" s="36"/>
      <c r="F16" s="36"/>
      <c r="G16" s="36"/>
    </row>
    <row r="17" spans="3:7">
      <c r="C17" s="38"/>
      <c r="D17" s="24" t="s">
        <v>33</v>
      </c>
      <c r="E17" s="26" t="s">
        <v>65</v>
      </c>
      <c r="F17" s="6" t="s">
        <v>0</v>
      </c>
      <c r="G17" s="26" t="s">
        <v>66</v>
      </c>
    </row>
    <row r="18" spans="3:7">
      <c r="C18" s="2" t="s">
        <v>37</v>
      </c>
      <c r="E18" s="39"/>
      <c r="G18" s="39"/>
    </row>
    <row r="19" spans="3:7">
      <c r="C19" s="2" t="s">
        <v>44</v>
      </c>
      <c r="E19" s="39"/>
      <c r="G19" s="39"/>
    </row>
    <row r="20" spans="3:7">
      <c r="C20" s="1" t="s">
        <v>38</v>
      </c>
      <c r="D20" s="9">
        <f>Bilan!C8</f>
        <v>50250</v>
      </c>
      <c r="E20" s="28">
        <f>D20/$D$29</f>
        <v>6.6469660733560504E-2</v>
      </c>
      <c r="F20" s="9">
        <f>Bilan!E8</f>
        <v>45727.5</v>
      </c>
      <c r="G20" s="28">
        <f>F20/$F$29</f>
        <v>7.036956707008038E-2</v>
      </c>
    </row>
    <row r="21" spans="3:7">
      <c r="C21" s="1" t="s">
        <v>69</v>
      </c>
      <c r="D21" s="9">
        <f>Bilan!C9+Bilan!C10</f>
        <v>143852</v>
      </c>
      <c r="E21" s="28">
        <f>D21/$D$29</f>
        <v>0.19028445046456011</v>
      </c>
      <c r="F21" s="9">
        <f>Bilan!E9+Bilan!E10</f>
        <v>147667.56</v>
      </c>
      <c r="G21" s="28">
        <f>F21/$F$29</f>
        <v>0.22724404936843515</v>
      </c>
    </row>
    <row r="22" spans="3:7">
      <c r="C22" s="1" t="s">
        <v>55</v>
      </c>
      <c r="D22" s="9">
        <f>Bilan!C11</f>
        <v>36520</v>
      </c>
      <c r="E22" s="28">
        <f>D22/$D$29</f>
        <v>4.8307900696311031E-2</v>
      </c>
      <c r="F22" s="9">
        <f>Bilan!E11</f>
        <v>33598.400000000001</v>
      </c>
      <c r="G22" s="28">
        <f>F22/$F$29</f>
        <v>5.170422310966899E-2</v>
      </c>
    </row>
    <row r="23" spans="3:7">
      <c r="C23" s="1" t="s">
        <v>41</v>
      </c>
      <c r="D23" s="10">
        <f>Bilan!C12</f>
        <v>125362</v>
      </c>
      <c r="E23" s="29">
        <f>D23/$D$29</f>
        <v>0.16582626087324601</v>
      </c>
      <c r="F23" s="10">
        <f>Bilan!E12</f>
        <v>112825.8</v>
      </c>
      <c r="G23" s="29">
        <f>F23/$F$29</f>
        <v>0.17362643267914221</v>
      </c>
    </row>
    <row r="24" spans="3:7">
      <c r="D24" s="9">
        <f>SUM(D20:D23)</f>
        <v>355984</v>
      </c>
      <c r="E24" s="28">
        <f>D24/$D$29</f>
        <v>0.47088827276767764</v>
      </c>
      <c r="F24" s="9">
        <f>SUM(F20:F23)</f>
        <v>339819.26</v>
      </c>
      <c r="G24" s="28">
        <f>F24/$F$29</f>
        <v>0.52294427222732676</v>
      </c>
    </row>
    <row r="25" spans="3:7">
      <c r="C25" s="2" t="s">
        <v>43</v>
      </c>
      <c r="D25" s="42"/>
      <c r="E25" s="28"/>
      <c r="F25" s="42"/>
      <c r="G25" s="28"/>
    </row>
    <row r="26" spans="3:7">
      <c r="C26" s="1" t="s">
        <v>45</v>
      </c>
      <c r="D26" s="9">
        <f>Bilan!C16+Bilan!C17</f>
        <v>325000</v>
      </c>
      <c r="E26" s="28">
        <f>D26/$D$29</f>
        <v>0.42990327837626191</v>
      </c>
      <c r="F26" s="9">
        <f>Bilan!E16+Bilan!E17</f>
        <v>235000</v>
      </c>
      <c r="G26" s="28">
        <f>F26/$F$29</f>
        <v>0.36163901944057492</v>
      </c>
    </row>
    <row r="27" spans="3:7">
      <c r="C27" s="1" t="s">
        <v>47</v>
      </c>
      <c r="D27" s="10">
        <f>Bilan!C18</f>
        <v>75000</v>
      </c>
      <c r="E27" s="29">
        <f>D27/$D$29</f>
        <v>9.9208448856060449E-2</v>
      </c>
      <c r="F27" s="10">
        <f>Bilan!E18</f>
        <v>75000</v>
      </c>
      <c r="G27" s="29">
        <f>F27/$F$29</f>
        <v>0.11541670833209837</v>
      </c>
    </row>
    <row r="28" spans="3:7">
      <c r="D28" s="43">
        <f>SUM(D26:D27)</f>
        <v>400000</v>
      </c>
      <c r="E28" s="44">
        <f>D28/$D$29</f>
        <v>0.52911172723232236</v>
      </c>
      <c r="F28" s="43">
        <f>SUM(F26:F27)</f>
        <v>310000</v>
      </c>
      <c r="G28" s="44">
        <f>F28/$F$29</f>
        <v>0.4770557277726733</v>
      </c>
    </row>
    <row r="29" spans="3:7" ht="15.75" thickBot="1">
      <c r="C29" s="2" t="str">
        <f>Bilan!B20</f>
        <v>Total actifs</v>
      </c>
      <c r="D29" s="41">
        <f>D24+D28</f>
        <v>755984</v>
      </c>
      <c r="E29" s="45">
        <f>D29/$D$29</f>
        <v>1</v>
      </c>
      <c r="F29" s="41">
        <f>F24+F28</f>
        <v>649819.26</v>
      </c>
      <c r="G29" s="45">
        <f>F29/$F$29</f>
        <v>1</v>
      </c>
    </row>
    <row r="30" spans="3:7" ht="6.75" customHeight="1" thickTop="1">
      <c r="D30" s="42"/>
      <c r="E30" s="28"/>
      <c r="F30" s="42"/>
      <c r="G30" s="28"/>
    </row>
    <row r="31" spans="3:7">
      <c r="C31" s="2" t="s">
        <v>50</v>
      </c>
      <c r="D31" s="42"/>
      <c r="E31" s="28"/>
      <c r="F31" s="42"/>
      <c r="G31" s="28"/>
    </row>
    <row r="32" spans="3:7">
      <c r="C32" s="2" t="s">
        <v>52</v>
      </c>
      <c r="D32" s="42"/>
      <c r="E32" s="28"/>
      <c r="F32" s="42"/>
      <c r="G32" s="28"/>
    </row>
    <row r="33" spans="3:7">
      <c r="C33" s="1" t="s">
        <v>53</v>
      </c>
      <c r="D33" s="9">
        <f>Bilan!C25</f>
        <v>68950</v>
      </c>
      <c r="E33" s="28">
        <f t="shared" ref="E33:E39" si="1">D33/$D$29</f>
        <v>9.1205633981671572E-2</v>
      </c>
      <c r="F33" s="9">
        <f>Bilan!E25</f>
        <v>63434</v>
      </c>
      <c r="G33" s="28">
        <f t="shared" ref="G33:G39" si="2">F33/$F$29</f>
        <v>9.7617913017844379E-2</v>
      </c>
    </row>
    <row r="34" spans="3:7">
      <c r="C34" s="1" t="s">
        <v>54</v>
      </c>
      <c r="D34" s="10">
        <f>Bilan!C26</f>
        <v>25000</v>
      </c>
      <c r="E34" s="29">
        <f t="shared" si="1"/>
        <v>3.3069482952020147E-2</v>
      </c>
      <c r="F34" s="10">
        <f>Bilan!E26</f>
        <v>30000</v>
      </c>
      <c r="G34" s="29">
        <f t="shared" si="2"/>
        <v>4.6166683332839346E-2</v>
      </c>
    </row>
    <row r="35" spans="3:7">
      <c r="D35" s="9">
        <f>SUM(D33:D34)</f>
        <v>93950</v>
      </c>
      <c r="E35" s="28">
        <f t="shared" si="1"/>
        <v>0.12427511693369171</v>
      </c>
      <c r="F35" s="9">
        <f>SUM(F33:F34)</f>
        <v>93434</v>
      </c>
      <c r="G35" s="28">
        <f t="shared" si="2"/>
        <v>0.14378459635068372</v>
      </c>
    </row>
    <row r="36" spans="3:7">
      <c r="C36" s="20" t="s">
        <v>57</v>
      </c>
      <c r="D36" s="10">
        <f>Bilan!C28</f>
        <v>108520</v>
      </c>
      <c r="E36" s="29">
        <f t="shared" si="1"/>
        <v>0.14354801159812905</v>
      </c>
      <c r="F36" s="10">
        <f>Bilan!E28</f>
        <v>128654</v>
      </c>
      <c r="G36" s="29">
        <f t="shared" si="2"/>
        <v>0.19798428258343712</v>
      </c>
    </row>
    <row r="37" spans="3:7">
      <c r="C37" s="3" t="s">
        <v>58</v>
      </c>
      <c r="D37" s="9">
        <f>D35+D36</f>
        <v>202470</v>
      </c>
      <c r="E37" s="28">
        <f t="shared" si="1"/>
        <v>0.26782312853182078</v>
      </c>
      <c r="F37" s="9">
        <f>F35+F36</f>
        <v>222088</v>
      </c>
      <c r="G37" s="28">
        <f t="shared" si="2"/>
        <v>0.34176887893412083</v>
      </c>
    </row>
    <row r="38" spans="3:7">
      <c r="C38" s="37" t="s">
        <v>59</v>
      </c>
      <c r="D38" s="10">
        <f>Bilan!C35</f>
        <v>553513.46999999986</v>
      </c>
      <c r="E38" s="29">
        <f t="shared" si="1"/>
        <v>0.73217617039514049</v>
      </c>
      <c r="F38" s="10">
        <f>Bilan!E35</f>
        <v>427731.46999999986</v>
      </c>
      <c r="G38" s="29">
        <f t="shared" si="2"/>
        <v>0.65823144423266222</v>
      </c>
    </row>
    <row r="39" spans="3:7" ht="15.75" thickBot="1">
      <c r="C39" s="2" t="s">
        <v>64</v>
      </c>
      <c r="D39" s="41">
        <f>D37+D38</f>
        <v>755983.46999999986</v>
      </c>
      <c r="E39" s="45">
        <f t="shared" si="1"/>
        <v>0.99999929892696127</v>
      </c>
      <c r="F39" s="41">
        <f>F37+F38</f>
        <v>649819.46999999986</v>
      </c>
      <c r="G39" s="45">
        <f t="shared" si="2"/>
        <v>1.0000003231667831</v>
      </c>
    </row>
    <row r="40" spans="3:7" ht="3" customHeight="1" thickTop="1"/>
  </sheetData>
  <mergeCells count="4">
    <mergeCell ref="C1:G1"/>
    <mergeCell ref="C2:G2"/>
    <mergeCell ref="C3:G3"/>
    <mergeCell ref="I6:M6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M41"/>
  <sheetViews>
    <sheetView showGridLines="0" workbookViewId="0">
      <selection activeCell="F8" sqref="F8"/>
    </sheetView>
  </sheetViews>
  <sheetFormatPr baseColWidth="10" defaultRowHeight="15"/>
  <cols>
    <col min="1" max="1" width="1.28515625" customWidth="1"/>
    <col min="2" max="2" width="30.140625" style="47" customWidth="1"/>
    <col min="3" max="3" width="2.85546875" style="46" customWidth="1"/>
    <col min="4" max="4" width="30.7109375" customWidth="1"/>
    <col min="5" max="5" width="3.7109375" customWidth="1"/>
    <col min="6" max="6" width="10.7109375" style="46" customWidth="1"/>
    <col min="7" max="7" width="3.42578125" customWidth="1"/>
    <col min="8" max="8" width="7.28515625" customWidth="1"/>
    <col min="9" max="9" width="2" customWidth="1"/>
    <col min="10" max="10" width="11.42578125" style="46"/>
    <col min="11" max="11" width="4.5703125" customWidth="1"/>
    <col min="12" max="12" width="7.42578125" customWidth="1"/>
  </cols>
  <sheetData>
    <row r="3" spans="2:12">
      <c r="B3" s="112" t="s">
        <v>86</v>
      </c>
      <c r="C3" s="112"/>
      <c r="D3" s="112"/>
      <c r="F3" s="106" t="s">
        <v>33</v>
      </c>
      <c r="G3" s="106"/>
      <c r="H3" s="106"/>
      <c r="J3" s="106" t="s">
        <v>0</v>
      </c>
      <c r="K3" s="106"/>
      <c r="L3" s="106"/>
    </row>
    <row r="5" spans="2:12">
      <c r="B5" s="115" t="s">
        <v>85</v>
      </c>
      <c r="C5" s="111" t="s">
        <v>71</v>
      </c>
      <c r="D5" s="50" t="s">
        <v>84</v>
      </c>
      <c r="E5" s="107" t="s">
        <v>71</v>
      </c>
      <c r="F5" s="49">
        <f>Condensés!$D$24</f>
        <v>355984</v>
      </c>
      <c r="G5" s="107" t="s">
        <v>71</v>
      </c>
      <c r="H5" s="109">
        <f>F5/F6</f>
        <v>3.7890792974986693</v>
      </c>
      <c r="J5" s="49">
        <f>Condensés!$F$24</f>
        <v>339819.26</v>
      </c>
      <c r="K5" s="107" t="s">
        <v>71</v>
      </c>
      <c r="L5" s="109">
        <f>J5/J6</f>
        <v>3.6369978808570758</v>
      </c>
    </row>
    <row r="6" spans="2:12">
      <c r="B6" s="115"/>
      <c r="C6" s="111"/>
      <c r="D6" s="48" t="s">
        <v>82</v>
      </c>
      <c r="E6" s="107"/>
      <c r="F6" s="40">
        <f>Condensés!$D$35</f>
        <v>93950</v>
      </c>
      <c r="G6" s="107"/>
      <c r="H6" s="109"/>
      <c r="J6" s="40">
        <f>Condensés!$F$35</f>
        <v>93434</v>
      </c>
      <c r="K6" s="107"/>
      <c r="L6" s="109"/>
    </row>
    <row r="7" spans="2:12">
      <c r="B7" s="52"/>
      <c r="C7" s="51"/>
      <c r="D7" s="48"/>
    </row>
    <row r="8" spans="2:12" ht="27.75" customHeight="1">
      <c r="B8" s="110" t="s">
        <v>83</v>
      </c>
      <c r="C8" s="111" t="s">
        <v>71</v>
      </c>
      <c r="D8" s="50" t="s">
        <v>92</v>
      </c>
      <c r="E8" s="107" t="s">
        <v>71</v>
      </c>
      <c r="F8" s="49"/>
      <c r="G8" s="107" t="s">
        <v>71</v>
      </c>
      <c r="H8" s="109"/>
      <c r="J8" s="49"/>
      <c r="K8" s="107" t="s">
        <v>71</v>
      </c>
      <c r="L8" s="109"/>
    </row>
    <row r="9" spans="2:12" ht="15" customHeight="1">
      <c r="B9" s="110"/>
      <c r="C9" s="111"/>
      <c r="D9" s="53" t="s">
        <v>82</v>
      </c>
      <c r="E9" s="107"/>
      <c r="F9" s="54"/>
      <c r="G9" s="107"/>
      <c r="H9" s="109"/>
      <c r="J9" s="40"/>
      <c r="K9" s="107"/>
      <c r="L9" s="109"/>
    </row>
    <row r="10" spans="2:12" ht="27.75" customHeight="1">
      <c r="B10" s="88"/>
      <c r="C10" s="89"/>
      <c r="D10" s="53"/>
      <c r="E10" s="86"/>
      <c r="F10" s="54"/>
      <c r="G10" s="86"/>
      <c r="H10" s="87"/>
      <c r="J10" s="85"/>
      <c r="K10" s="86"/>
      <c r="L10" s="87"/>
    </row>
    <row r="11" spans="2:12">
      <c r="B11" s="112" t="s">
        <v>112</v>
      </c>
      <c r="C11" s="112"/>
      <c r="D11" s="112" t="s">
        <v>79</v>
      </c>
    </row>
    <row r="13" spans="2:12">
      <c r="B13" s="110" t="s">
        <v>78</v>
      </c>
      <c r="C13" s="111" t="s">
        <v>71</v>
      </c>
      <c r="D13" s="50" t="s">
        <v>77</v>
      </c>
      <c r="E13" s="107" t="s">
        <v>71</v>
      </c>
      <c r="F13" s="49"/>
      <c r="G13" s="107" t="s">
        <v>71</v>
      </c>
      <c r="H13" s="108"/>
      <c r="J13" s="49"/>
      <c r="K13" s="107" t="s">
        <v>71</v>
      </c>
      <c r="L13" s="108"/>
    </row>
    <row r="14" spans="2:12">
      <c r="B14" s="110"/>
      <c r="C14" s="111"/>
      <c r="D14" s="48" t="s">
        <v>76</v>
      </c>
      <c r="E14" s="107"/>
      <c r="F14" s="40"/>
      <c r="G14" s="107"/>
      <c r="H14" s="108"/>
      <c r="J14" s="40"/>
      <c r="K14" s="107"/>
      <c r="L14" s="108"/>
    </row>
    <row r="16" spans="2:12">
      <c r="B16" s="113" t="s">
        <v>81</v>
      </c>
      <c r="C16" s="114" t="s">
        <v>71</v>
      </c>
      <c r="D16" s="58" t="s">
        <v>93</v>
      </c>
      <c r="E16" s="107" t="s">
        <v>71</v>
      </c>
      <c r="F16" s="49"/>
      <c r="G16" s="107" t="s">
        <v>71</v>
      </c>
      <c r="H16" s="109"/>
      <c r="J16" s="49"/>
      <c r="K16" s="107" t="s">
        <v>71</v>
      </c>
      <c r="L16" s="109"/>
    </row>
    <row r="17" spans="2:12">
      <c r="B17" s="113"/>
      <c r="C17" s="114"/>
      <c r="D17" s="59" t="s">
        <v>80</v>
      </c>
      <c r="E17" s="107"/>
      <c r="F17" s="54"/>
      <c r="G17" s="107"/>
      <c r="H17" s="109"/>
      <c r="J17" s="55"/>
      <c r="K17" s="107"/>
      <c r="L17" s="109"/>
    </row>
    <row r="20" spans="2:12">
      <c r="B20" s="112" t="s">
        <v>113</v>
      </c>
      <c r="C20" s="112"/>
      <c r="D20" s="112"/>
    </row>
    <row r="22" spans="2:12">
      <c r="B22" s="110" t="s">
        <v>88</v>
      </c>
      <c r="C22" s="111" t="s">
        <v>71</v>
      </c>
      <c r="D22" s="50" t="s">
        <v>69</v>
      </c>
      <c r="E22" s="107" t="s">
        <v>71</v>
      </c>
      <c r="F22" s="49"/>
      <c r="G22" s="107" t="s">
        <v>71</v>
      </c>
      <c r="H22" s="109"/>
      <c r="J22" s="49"/>
      <c r="K22" s="107" t="s">
        <v>71</v>
      </c>
      <c r="L22" s="109"/>
    </row>
    <row r="23" spans="2:12">
      <c r="B23" s="110"/>
      <c r="C23" s="111"/>
      <c r="D23" s="48" t="s">
        <v>87</v>
      </c>
      <c r="E23" s="107"/>
      <c r="F23" s="40"/>
      <c r="G23" s="107"/>
      <c r="H23" s="109"/>
      <c r="J23" s="40"/>
      <c r="K23" s="107"/>
      <c r="L23" s="109"/>
    </row>
    <row r="25" spans="2:12" ht="13.9" customHeight="1">
      <c r="B25" s="110" t="s">
        <v>89</v>
      </c>
      <c r="C25" s="111" t="s">
        <v>71</v>
      </c>
      <c r="D25" s="50" t="s">
        <v>18</v>
      </c>
      <c r="E25" s="107" t="s">
        <v>71</v>
      </c>
      <c r="F25" s="49"/>
      <c r="G25" s="107" t="s">
        <v>71</v>
      </c>
      <c r="H25" s="109"/>
      <c r="J25" s="49"/>
      <c r="K25" s="107" t="s">
        <v>71</v>
      </c>
      <c r="L25" s="109"/>
    </row>
    <row r="26" spans="2:12" ht="13.9" customHeight="1">
      <c r="B26" s="110"/>
      <c r="C26" s="111"/>
      <c r="D26" s="48" t="s">
        <v>91</v>
      </c>
      <c r="E26" s="107"/>
      <c r="F26" s="40"/>
      <c r="G26" s="107"/>
      <c r="H26" s="109"/>
      <c r="J26" s="40"/>
      <c r="K26" s="107"/>
      <c r="L26" s="109"/>
    </row>
    <row r="29" spans="2:12">
      <c r="B29" s="112" t="s">
        <v>114</v>
      </c>
      <c r="C29" s="112"/>
      <c r="D29" s="112"/>
    </row>
    <row r="31" spans="2:12">
      <c r="B31" s="110" t="s">
        <v>75</v>
      </c>
      <c r="C31" s="111" t="s">
        <v>71</v>
      </c>
      <c r="D31" s="50" t="s">
        <v>24</v>
      </c>
      <c r="E31" s="107" t="s">
        <v>71</v>
      </c>
      <c r="F31" s="49"/>
      <c r="G31" s="107" t="s">
        <v>71</v>
      </c>
      <c r="H31" s="108"/>
      <c r="J31" s="49"/>
      <c r="K31" s="107" t="s">
        <v>71</v>
      </c>
      <c r="L31" s="108"/>
    </row>
    <row r="32" spans="2:12">
      <c r="B32" s="110"/>
      <c r="C32" s="111"/>
      <c r="D32" s="48" t="s">
        <v>73</v>
      </c>
      <c r="E32" s="107"/>
      <c r="F32" s="40"/>
      <c r="G32" s="107"/>
      <c r="H32" s="108"/>
      <c r="J32" s="40"/>
      <c r="K32" s="107"/>
      <c r="L32" s="108"/>
    </row>
    <row r="34" spans="2:13">
      <c r="B34" s="110" t="s">
        <v>74</v>
      </c>
      <c r="C34" s="111" t="s">
        <v>71</v>
      </c>
      <c r="D34" s="50" t="s">
        <v>32</v>
      </c>
      <c r="E34" s="107" t="s">
        <v>71</v>
      </c>
      <c r="F34" s="49"/>
      <c r="G34" s="107" t="s">
        <v>71</v>
      </c>
      <c r="H34" s="108"/>
      <c r="J34" s="49"/>
      <c r="K34" s="107" t="s">
        <v>71</v>
      </c>
      <c r="L34" s="108"/>
    </row>
    <row r="35" spans="2:13">
      <c r="B35" s="110"/>
      <c r="C35" s="111"/>
      <c r="D35" s="48" t="s">
        <v>73</v>
      </c>
      <c r="E35" s="107"/>
      <c r="F35" s="40"/>
      <c r="G35" s="107"/>
      <c r="H35" s="108"/>
      <c r="J35" s="40"/>
      <c r="K35" s="107"/>
      <c r="L35" s="108"/>
    </row>
    <row r="37" spans="2:13">
      <c r="B37" s="110" t="s">
        <v>94</v>
      </c>
      <c r="C37" s="116" t="s">
        <v>71</v>
      </c>
      <c r="D37" s="50" t="str">
        <f>D34</f>
        <v>Bénéfice net</v>
      </c>
      <c r="E37" s="107" t="s">
        <v>71</v>
      </c>
      <c r="F37" s="60"/>
      <c r="G37" s="107" t="s">
        <v>71</v>
      </c>
      <c r="H37" s="108"/>
      <c r="J37" s="49"/>
      <c r="K37" s="107" t="s">
        <v>71</v>
      </c>
      <c r="L37" s="108"/>
    </row>
    <row r="38" spans="2:13">
      <c r="B38" s="110"/>
      <c r="C38" s="116"/>
      <c r="D38" s="48" t="str">
        <f>D14</f>
        <v>Total de l'actif</v>
      </c>
      <c r="E38" s="107"/>
      <c r="F38" s="61"/>
      <c r="G38" s="107"/>
      <c r="H38" s="108"/>
      <c r="J38" s="56"/>
      <c r="K38" s="107"/>
      <c r="L38" s="108"/>
    </row>
    <row r="39" spans="2:13">
      <c r="M39" s="108"/>
    </row>
    <row r="40" spans="2:13" ht="15" customHeight="1">
      <c r="B40" s="115" t="s">
        <v>72</v>
      </c>
      <c r="C40" s="116" t="s">
        <v>71</v>
      </c>
      <c r="D40" s="50" t="s">
        <v>32</v>
      </c>
      <c r="E40" s="111" t="s">
        <v>71</v>
      </c>
      <c r="F40" s="60"/>
      <c r="G40" s="107" t="s">
        <v>71</v>
      </c>
      <c r="H40" s="108"/>
      <c r="J40" s="49"/>
      <c r="K40" s="107" t="s">
        <v>71</v>
      </c>
      <c r="L40" s="108"/>
      <c r="M40" s="108"/>
    </row>
    <row r="41" spans="2:13">
      <c r="B41" s="115"/>
      <c r="C41" s="116"/>
      <c r="D41" s="48" t="s">
        <v>95</v>
      </c>
      <c r="E41" s="107"/>
      <c r="F41" s="61"/>
      <c r="G41" s="107"/>
      <c r="H41" s="108"/>
      <c r="J41" s="56"/>
      <c r="K41" s="107"/>
      <c r="L41" s="108"/>
    </row>
  </sheetData>
  <mergeCells count="77">
    <mergeCell ref="L37:L38"/>
    <mergeCell ref="M39:M40"/>
    <mergeCell ref="B37:B38"/>
    <mergeCell ref="E37:E38"/>
    <mergeCell ref="G37:G38"/>
    <mergeCell ref="K37:K38"/>
    <mergeCell ref="E40:E41"/>
    <mergeCell ref="G40:G41"/>
    <mergeCell ref="H40:H41"/>
    <mergeCell ref="K40:K41"/>
    <mergeCell ref="L40:L41"/>
    <mergeCell ref="C37:C38"/>
    <mergeCell ref="H37:H38"/>
    <mergeCell ref="B40:B41"/>
    <mergeCell ref="C40:C41"/>
    <mergeCell ref="B8:B9"/>
    <mergeCell ref="C8:C9"/>
    <mergeCell ref="B5:B6"/>
    <mergeCell ref="C5:C6"/>
    <mergeCell ref="B3:D3"/>
    <mergeCell ref="B16:B17"/>
    <mergeCell ref="C16:C17"/>
    <mergeCell ref="B11:D11"/>
    <mergeCell ref="B29:D29"/>
    <mergeCell ref="C13:C14"/>
    <mergeCell ref="B13:B14"/>
    <mergeCell ref="B22:B23"/>
    <mergeCell ref="C22:C23"/>
    <mergeCell ref="B25:B26"/>
    <mergeCell ref="C25:C26"/>
    <mergeCell ref="B20:D20"/>
    <mergeCell ref="B34:B35"/>
    <mergeCell ref="C34:C35"/>
    <mergeCell ref="B31:B32"/>
    <mergeCell ref="C31:C32"/>
    <mergeCell ref="E5:E6"/>
    <mergeCell ref="E8:E9"/>
    <mergeCell ref="G16:G17"/>
    <mergeCell ref="H16:H17"/>
    <mergeCell ref="K16:K17"/>
    <mergeCell ref="G5:G6"/>
    <mergeCell ref="H5:H6"/>
    <mergeCell ref="K5:K6"/>
    <mergeCell ref="K34:K35"/>
    <mergeCell ref="L34:L35"/>
    <mergeCell ref="G8:G9"/>
    <mergeCell ref="H8:H9"/>
    <mergeCell ref="K8:K9"/>
    <mergeCell ref="L8:L9"/>
    <mergeCell ref="L16:L17"/>
    <mergeCell ref="L25:L26"/>
    <mergeCell ref="G25:G26"/>
    <mergeCell ref="K25:K26"/>
    <mergeCell ref="G22:G23"/>
    <mergeCell ref="H22:H23"/>
    <mergeCell ref="K22:K23"/>
    <mergeCell ref="L22:L23"/>
    <mergeCell ref="H25:H26"/>
    <mergeCell ref="E13:E14"/>
    <mergeCell ref="E31:E32"/>
    <mergeCell ref="E34:E35"/>
    <mergeCell ref="G13:G14"/>
    <mergeCell ref="H13:H14"/>
    <mergeCell ref="E16:E17"/>
    <mergeCell ref="G34:G35"/>
    <mergeCell ref="H34:H35"/>
    <mergeCell ref="E25:E26"/>
    <mergeCell ref="E22:E23"/>
    <mergeCell ref="F3:H3"/>
    <mergeCell ref="J3:L3"/>
    <mergeCell ref="K13:K14"/>
    <mergeCell ref="L13:L14"/>
    <mergeCell ref="G31:G32"/>
    <mergeCell ref="H31:H32"/>
    <mergeCell ref="K31:K32"/>
    <mergeCell ref="L31:L32"/>
    <mergeCell ref="L5:L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J80"/>
  <sheetViews>
    <sheetView showGridLines="0" tabSelected="1" zoomScale="90" zoomScaleNormal="90" workbookViewId="0">
      <selection activeCell="G6" sqref="G6"/>
    </sheetView>
  </sheetViews>
  <sheetFormatPr baseColWidth="10" defaultRowHeight="15"/>
  <cols>
    <col min="1" max="1" width="37.85546875" bestFit="1" customWidth="1"/>
    <col min="8" max="8" width="2.85546875" customWidth="1"/>
  </cols>
  <sheetData>
    <row r="3" spans="1:8">
      <c r="A3" s="2" t="str">
        <f>Résultats!B2</f>
        <v>Majiko</v>
      </c>
      <c r="B3" s="4"/>
      <c r="G3" s="4"/>
    </row>
    <row r="4" spans="1:8">
      <c r="A4" s="2" t="s">
        <v>70</v>
      </c>
      <c r="B4" s="4"/>
      <c r="G4" s="73" t="s">
        <v>105</v>
      </c>
    </row>
    <row r="5" spans="1:8">
      <c r="A5" s="13" t="s">
        <v>96</v>
      </c>
      <c r="B5" s="5"/>
      <c r="G5" s="26" t="s">
        <v>100</v>
      </c>
    </row>
    <row r="6" spans="1:8">
      <c r="A6" s="2" t="str">
        <f>Résultats!B6</f>
        <v>Revenus</v>
      </c>
      <c r="B6" s="25"/>
      <c r="G6" s="27"/>
    </row>
    <row r="7" spans="1:8">
      <c r="A7" s="1" t="str">
        <f>Résultats!B7</f>
        <v>Ventes de marchandises</v>
      </c>
      <c r="B7" s="9">
        <f>Résultats!C7</f>
        <v>2469852</v>
      </c>
      <c r="C7" s="65">
        <v>0.02</v>
      </c>
      <c r="G7" s="69"/>
    </row>
    <row r="8" spans="1:8">
      <c r="A8" s="1" t="str">
        <f>Résultats!B8</f>
        <v>Rendus/rabais sur ventes</v>
      </c>
      <c r="B8" s="9">
        <f>Résultats!C8</f>
        <v>-55636</v>
      </c>
      <c r="C8" s="64">
        <v>0.02</v>
      </c>
      <c r="D8" t="s">
        <v>98</v>
      </c>
      <c r="G8" s="69"/>
      <c r="H8" t="s">
        <v>106</v>
      </c>
    </row>
    <row r="9" spans="1:8">
      <c r="A9" s="1" t="str">
        <f>Résultats!B9</f>
        <v>Escomptes sur ventes</v>
      </c>
      <c r="B9" s="10">
        <f>Résultats!C9</f>
        <v>-10632</v>
      </c>
      <c r="C9" s="65">
        <v>-0.03</v>
      </c>
      <c r="G9" s="70"/>
    </row>
    <row r="10" spans="1:8">
      <c r="A10" s="2" t="str">
        <f>Résultats!B10</f>
        <v>Revenus nets</v>
      </c>
      <c r="B10" s="23">
        <f>Résultats!C10</f>
        <v>2403584</v>
      </c>
      <c r="C10" s="63"/>
      <c r="G10" s="71"/>
    </row>
    <row r="11" spans="1:8" ht="4.5" customHeight="1">
      <c r="B11" s="9"/>
      <c r="C11" s="63"/>
      <c r="G11" s="69"/>
    </row>
    <row r="12" spans="1:8">
      <c r="A12" s="57" t="str">
        <f>Résultats!B12</f>
        <v>Coût des marchandises vendues</v>
      </c>
      <c r="B12" s="9"/>
      <c r="C12" s="63"/>
      <c r="G12" s="69"/>
    </row>
    <row r="13" spans="1:8">
      <c r="A13" s="1" t="str">
        <f>Résultats!B13</f>
        <v>Stock au début</v>
      </c>
      <c r="B13" s="9">
        <f>Résultats!C13</f>
        <v>112825.8</v>
      </c>
      <c r="C13" s="63"/>
      <c r="G13" s="69"/>
      <c r="H13" s="2" t="s">
        <v>107</v>
      </c>
    </row>
    <row r="14" spans="1:8">
      <c r="A14" s="1" t="str">
        <f>Résultats!B14</f>
        <v>Achats de marchandises</v>
      </c>
      <c r="B14" s="9">
        <f>Résultats!C14</f>
        <v>1250125</v>
      </c>
      <c r="C14" s="65">
        <v>0.12</v>
      </c>
      <c r="G14" s="69"/>
    </row>
    <row r="15" spans="1:8">
      <c r="A15" s="1" t="str">
        <f>Résultats!B15</f>
        <v>Transport sur achats</v>
      </c>
      <c r="B15" s="9">
        <f>Résultats!C15</f>
        <v>52145</v>
      </c>
      <c r="C15" s="64">
        <v>4.2000000000000003E-2</v>
      </c>
      <c r="D15" t="s">
        <v>99</v>
      </c>
      <c r="G15" s="69"/>
    </row>
    <row r="16" spans="1:8">
      <c r="A16" s="1" t="str">
        <f>Résultats!B16</f>
        <v>Rendus/rabais sur achats</v>
      </c>
      <c r="B16" s="9">
        <f>Résultats!C16</f>
        <v>-58200</v>
      </c>
      <c r="C16" s="64">
        <v>0.05</v>
      </c>
      <c r="D16" t="s">
        <v>99</v>
      </c>
      <c r="G16" s="69"/>
    </row>
    <row r="17" spans="1:7">
      <c r="A17" s="1" t="str">
        <f>Résultats!B17</f>
        <v>Stock à la fin</v>
      </c>
      <c r="B17" s="10">
        <f>Résultats!C17</f>
        <v>-125362</v>
      </c>
      <c r="C17" s="65">
        <v>-0.2</v>
      </c>
      <c r="G17" s="70"/>
    </row>
    <row r="18" spans="1:7">
      <c r="A18" s="2" t="str">
        <f>Résultats!B18</f>
        <v>Total coût des marchandises vendues</v>
      </c>
      <c r="B18" s="10">
        <f>Résultats!C18</f>
        <v>1231533.8</v>
      </c>
      <c r="C18" s="63"/>
      <c r="G18" s="70"/>
    </row>
    <row r="19" spans="1:7" ht="4.5" customHeight="1">
      <c r="B19" s="9"/>
      <c r="C19" s="63"/>
      <c r="G19" s="69"/>
    </row>
    <row r="20" spans="1:7">
      <c r="A20" s="57" t="str">
        <f>Résultats!B20</f>
        <v>Bénéfice brut</v>
      </c>
      <c r="B20" s="9">
        <f>Résultats!C20</f>
        <v>1172050.2</v>
      </c>
      <c r="C20" s="63"/>
      <c r="G20" s="69"/>
    </row>
    <row r="21" spans="1:7" ht="4.5" customHeight="1">
      <c r="B21" s="9"/>
      <c r="C21" s="63"/>
      <c r="G21" s="69"/>
    </row>
    <row r="22" spans="1:7">
      <c r="A22" s="2" t="str">
        <f>Résultats!B22</f>
        <v>Charges d'exploitation</v>
      </c>
      <c r="B22" s="9"/>
      <c r="C22" s="63"/>
      <c r="G22" s="69"/>
    </row>
    <row r="23" spans="1:7">
      <c r="A23" s="1" t="str">
        <f>Résultats!B23</f>
        <v>Salaires et avantages sociaux</v>
      </c>
      <c r="B23" s="9">
        <f>Résultats!C23</f>
        <v>356247</v>
      </c>
      <c r="C23" s="65">
        <v>-5.5E-2</v>
      </c>
      <c r="G23" s="69"/>
    </row>
    <row r="24" spans="1:7">
      <c r="A24" s="1" t="str">
        <f>Résultats!B24</f>
        <v>Frais de carburant</v>
      </c>
      <c r="B24" s="9">
        <f>Résultats!C24</f>
        <v>21542</v>
      </c>
      <c r="C24" s="65">
        <v>0.06</v>
      </c>
      <c r="G24" s="69"/>
    </row>
    <row r="25" spans="1:7">
      <c r="A25" s="1" t="str">
        <f>Résultats!B25</f>
        <v>Licences et permis</v>
      </c>
      <c r="B25" s="9">
        <f>Résultats!C25</f>
        <v>2365</v>
      </c>
      <c r="C25" s="65">
        <v>0</v>
      </c>
      <c r="G25" s="69"/>
    </row>
    <row r="26" spans="1:7">
      <c r="A26" s="1" t="str">
        <f>Résultats!B26</f>
        <v>Location d’équipements</v>
      </c>
      <c r="B26" s="9">
        <f>Résultats!C26</f>
        <v>68300</v>
      </c>
      <c r="C26" s="65">
        <v>0</v>
      </c>
      <c r="G26" s="69"/>
    </row>
    <row r="27" spans="1:7">
      <c r="A27" s="1" t="str">
        <f>Résultats!B27</f>
        <v>Entretien / réparation de véhicules</v>
      </c>
      <c r="B27" s="9">
        <f>Résultats!C27</f>
        <v>15698</v>
      </c>
      <c r="C27" s="65">
        <v>3.2500000000000001E-2</v>
      </c>
      <c r="G27" s="69"/>
    </row>
    <row r="28" spans="1:7">
      <c r="A28" s="1" t="str">
        <f>Résultats!B28</f>
        <v>Assurances</v>
      </c>
      <c r="B28" s="9">
        <f>Résultats!C28</f>
        <v>23000</v>
      </c>
      <c r="C28" s="4">
        <v>25000</v>
      </c>
      <c r="G28" s="69"/>
    </row>
    <row r="29" spans="1:7">
      <c r="A29" s="1" t="str">
        <f>Résultats!B29</f>
        <v>Électricité et chauffage</v>
      </c>
      <c r="B29" s="9">
        <f>Résultats!C29</f>
        <v>14500</v>
      </c>
      <c r="C29" s="65">
        <v>2.5000000000000001E-2</v>
      </c>
      <c r="G29" s="69"/>
    </row>
    <row r="30" spans="1:7">
      <c r="A30" s="1" t="str">
        <f>Résultats!B30</f>
        <v>Entretien et réparations – bâtiments</v>
      </c>
      <c r="B30" s="9">
        <f>Résultats!C30</f>
        <v>6584</v>
      </c>
      <c r="C30" s="65">
        <v>0.1</v>
      </c>
      <c r="G30" s="69"/>
    </row>
    <row r="31" spans="1:7">
      <c r="A31" s="1" t="str">
        <f>Résultats!B31</f>
        <v>Frais de bureau</v>
      </c>
      <c r="B31" s="9">
        <f>Résultats!C31</f>
        <v>2453</v>
      </c>
      <c r="C31" s="65">
        <v>0.1</v>
      </c>
      <c r="G31" s="69"/>
    </row>
    <row r="32" spans="1:7">
      <c r="A32" s="1" t="str">
        <f>Résultats!B32</f>
        <v>Impôts fonciers</v>
      </c>
      <c r="B32" s="9">
        <f>Résultats!C32</f>
        <v>1510</v>
      </c>
      <c r="C32" s="4">
        <v>1510</v>
      </c>
      <c r="G32" s="69"/>
    </row>
    <row r="33" spans="1:8">
      <c r="A33" s="1" t="str">
        <f>Résultats!B33</f>
        <v>Télécommunication</v>
      </c>
      <c r="B33" s="9">
        <f>Résultats!C33</f>
        <v>2475</v>
      </c>
      <c r="C33" s="65">
        <v>0.2</v>
      </c>
      <c r="G33" s="69"/>
    </row>
    <row r="34" spans="1:8">
      <c r="A34" s="1" t="str">
        <f>Résultats!B34</f>
        <v>Loyer</v>
      </c>
      <c r="B34" s="9">
        <f>Résultats!C34</f>
        <v>30000</v>
      </c>
      <c r="C34" s="4">
        <v>30000</v>
      </c>
      <c r="G34" s="69"/>
    </row>
    <row r="35" spans="1:8">
      <c r="A35" s="1" t="str">
        <f>Résultats!B35</f>
        <v>Intérêts et frais bancaires</v>
      </c>
      <c r="B35" s="9">
        <f>Résultats!C35</f>
        <v>10725</v>
      </c>
      <c r="C35" s="65">
        <v>-0.2</v>
      </c>
      <c r="G35" s="69"/>
    </row>
    <row r="36" spans="1:8">
      <c r="A36" s="1" t="str">
        <f>Résultats!B36</f>
        <v>Frais comptables</v>
      </c>
      <c r="B36" s="9">
        <f>Résultats!C36</f>
        <v>3450</v>
      </c>
      <c r="C36" s="65">
        <v>0.5</v>
      </c>
      <c r="G36" s="69"/>
    </row>
    <row r="37" spans="1:8">
      <c r="A37" s="1" t="str">
        <f>Résultats!B37</f>
        <v>Publicité</v>
      </c>
      <c r="B37" s="9">
        <f>Résultats!C37</f>
        <v>1500</v>
      </c>
      <c r="C37" s="4">
        <v>1500</v>
      </c>
      <c r="G37" s="69"/>
    </row>
    <row r="38" spans="1:8">
      <c r="A38" s="1" t="str">
        <f>Résultats!B38</f>
        <v>Mauvaises créances</v>
      </c>
      <c r="B38" s="9">
        <f>Résultats!C38</f>
        <v>8520</v>
      </c>
      <c r="C38" s="64">
        <v>0.03</v>
      </c>
      <c r="D38" t="s">
        <v>98</v>
      </c>
      <c r="G38" s="69"/>
      <c r="H38" s="2"/>
    </row>
    <row r="39" spans="1:8">
      <c r="A39" s="1" t="str">
        <f>Résultats!B39</f>
        <v>Amortissements</v>
      </c>
      <c r="B39" s="10">
        <f>Résultats!C39</f>
        <v>98000</v>
      </c>
      <c r="C39" s="4">
        <v>98000</v>
      </c>
      <c r="G39" s="70"/>
    </row>
    <row r="40" spans="1:8">
      <c r="A40" s="2" t="str">
        <f>Résultats!B40</f>
        <v>Total des charges d'exploitation</v>
      </c>
      <c r="B40" s="10">
        <f>Résultats!C40</f>
        <v>666869</v>
      </c>
      <c r="C40" s="65"/>
      <c r="G40" s="70"/>
    </row>
    <row r="41" spans="1:8" ht="4.5" customHeight="1">
      <c r="B41" s="9"/>
      <c r="C41" s="65"/>
      <c r="G41" s="69"/>
    </row>
    <row r="42" spans="1:8" ht="15.75" thickBot="1">
      <c r="A42" s="2" t="str">
        <f>Résultats!B42</f>
        <v>Bénéfice net</v>
      </c>
      <c r="B42" s="11">
        <f>Résultats!C42</f>
        <v>505181.19999999995</v>
      </c>
      <c r="C42" s="65"/>
      <c r="G42" s="72"/>
    </row>
    <row r="43" spans="1:8" ht="4.5" customHeight="1" thickTop="1"/>
    <row r="45" spans="1:8">
      <c r="A45" s="2" t="str">
        <f>Bilan!B2</f>
        <v>Majiko</v>
      </c>
      <c r="B45" s="4"/>
      <c r="G45" s="4"/>
    </row>
    <row r="46" spans="1:8">
      <c r="A46" s="2" t="s">
        <v>35</v>
      </c>
      <c r="B46" s="4"/>
      <c r="G46" s="73" t="s">
        <v>105</v>
      </c>
    </row>
    <row r="47" spans="1:8">
      <c r="A47" s="13" t="s">
        <v>97</v>
      </c>
      <c r="B47" s="5"/>
      <c r="G47" s="26" t="str">
        <f>G5</f>
        <v>2x10</v>
      </c>
    </row>
    <row r="48" spans="1:8">
      <c r="A48" s="17" t="str">
        <f>Bilan!B6</f>
        <v>Actifs</v>
      </c>
      <c r="B48" s="4"/>
      <c r="G48" s="27"/>
    </row>
    <row r="49" spans="1:10">
      <c r="A49" s="17" t="str">
        <f>Bilan!B7</f>
        <v>Actifs court terme</v>
      </c>
      <c r="B49" s="4"/>
      <c r="G49" s="27"/>
    </row>
    <row r="50" spans="1:10">
      <c r="A50" s="18" t="str">
        <f>Bilan!B8</f>
        <v>Banque</v>
      </c>
      <c r="B50" s="4">
        <f>Bilan!C8</f>
        <v>50250</v>
      </c>
      <c r="C50" s="4"/>
      <c r="G50" s="27"/>
      <c r="H50" t="s">
        <v>106</v>
      </c>
    </row>
    <row r="51" spans="1:10">
      <c r="A51" s="18" t="str">
        <f>Bilan!B9</f>
        <v>Comptes clients</v>
      </c>
      <c r="B51" s="4">
        <f>Bilan!C9</f>
        <v>156352</v>
      </c>
      <c r="C51" s="65">
        <v>-0.1</v>
      </c>
      <c r="G51" s="27"/>
    </row>
    <row r="52" spans="1:10">
      <c r="A52" s="1" t="str">
        <f>Bilan!B10</f>
        <v>Provision MC</v>
      </c>
      <c r="B52" s="4">
        <f>Bilan!C10</f>
        <v>-12500</v>
      </c>
      <c r="C52" s="16">
        <v>0.1</v>
      </c>
      <c r="D52" t="s">
        <v>101</v>
      </c>
      <c r="G52" s="27"/>
      <c r="H52" t="s">
        <v>107</v>
      </c>
      <c r="J52" s="4"/>
    </row>
    <row r="53" spans="1:10">
      <c r="A53" s="1" t="str">
        <f>Bilan!B11</f>
        <v>Frais payés d'avance</v>
      </c>
      <c r="B53" s="4">
        <f>Bilan!C11</f>
        <v>36520</v>
      </c>
      <c r="C53" s="65">
        <v>4.4999999999999998E-2</v>
      </c>
      <c r="G53" s="27"/>
    </row>
    <row r="54" spans="1:10">
      <c r="A54" s="1" t="str">
        <f>Bilan!B12</f>
        <v>Stock de marchandises</v>
      </c>
      <c r="B54" s="5">
        <f>Bilan!C12</f>
        <v>125362</v>
      </c>
      <c r="C54" s="4">
        <f>G17*-1</f>
        <v>0</v>
      </c>
      <c r="D54" t="s">
        <v>103</v>
      </c>
      <c r="G54" s="74"/>
      <c r="H54" t="s">
        <v>109</v>
      </c>
    </row>
    <row r="55" spans="1:10">
      <c r="A55" s="2" t="str">
        <f>Bilan!B13</f>
        <v>Total actifs court terme</v>
      </c>
      <c r="B55" s="4">
        <f>SUM(B50:B54)</f>
        <v>355984</v>
      </c>
      <c r="G55" s="27"/>
    </row>
    <row r="56" spans="1:10" ht="4.5" customHeight="1">
      <c r="B56" s="4"/>
      <c r="G56" s="27"/>
    </row>
    <row r="57" spans="1:10">
      <c r="A57" s="2" t="str">
        <f>Bilan!B15</f>
        <v>Actifs long terme</v>
      </c>
      <c r="B57" s="4"/>
      <c r="G57" s="27"/>
    </row>
    <row r="58" spans="1:10">
      <c r="A58" s="1" t="str">
        <f>Bilan!B16</f>
        <v>Immobilisations</v>
      </c>
      <c r="B58" s="4">
        <f>Bilan!C16</f>
        <v>450000</v>
      </c>
      <c r="C58" s="67" t="s">
        <v>104</v>
      </c>
      <c r="G58" s="27"/>
    </row>
    <row r="59" spans="1:10">
      <c r="A59" s="1" t="str">
        <f>Bilan!B17</f>
        <v>Amortissement cumulé</v>
      </c>
      <c r="B59" s="4">
        <f>Bilan!C17</f>
        <v>-125000</v>
      </c>
      <c r="C59" s="68">
        <v>98000</v>
      </c>
      <c r="D59" t="s">
        <v>103</v>
      </c>
      <c r="G59" s="27"/>
      <c r="H59" t="s">
        <v>110</v>
      </c>
    </row>
    <row r="60" spans="1:10">
      <c r="A60" s="1" t="str">
        <f>Bilan!B18</f>
        <v>Terrains</v>
      </c>
      <c r="B60" s="5">
        <f>Bilan!C18</f>
        <v>75000</v>
      </c>
      <c r="C60" s="67" t="s">
        <v>104</v>
      </c>
      <c r="G60" s="27"/>
    </row>
    <row r="61" spans="1:10">
      <c r="A61" s="2" t="str">
        <f>Bilan!B19</f>
        <v>Total actifs long terme</v>
      </c>
      <c r="B61" s="7">
        <f>SUM(B58:B60)</f>
        <v>400000</v>
      </c>
      <c r="G61" s="75"/>
    </row>
    <row r="62" spans="1:10" ht="15.75" thickBot="1">
      <c r="A62" s="57" t="str">
        <f>Bilan!B20</f>
        <v>Total actifs</v>
      </c>
      <c r="B62" s="62">
        <f>B55+B61</f>
        <v>755984</v>
      </c>
      <c r="G62" s="76"/>
    </row>
    <row r="63" spans="1:10" ht="4.5" customHeight="1" thickTop="1">
      <c r="B63" s="4"/>
      <c r="G63" s="27"/>
    </row>
    <row r="64" spans="1:10">
      <c r="A64" s="2" t="str">
        <f>Bilan!B22</f>
        <v>Passifs et capitaux</v>
      </c>
      <c r="B64" s="4"/>
      <c r="G64" s="27"/>
      <c r="J64" s="4"/>
    </row>
    <row r="65" spans="1:10">
      <c r="A65" s="2" t="str">
        <f>Bilan!B23</f>
        <v>Passifs</v>
      </c>
      <c r="B65" s="4"/>
      <c r="G65" s="27"/>
    </row>
    <row r="66" spans="1:10">
      <c r="A66" s="2" t="str">
        <f>Bilan!B24</f>
        <v>Passifs court terme</v>
      </c>
      <c r="B66" s="4"/>
      <c r="G66" s="27"/>
    </row>
    <row r="67" spans="1:10">
      <c r="A67" s="1" t="str">
        <f>Bilan!B25</f>
        <v>Comptes fournisseurs</v>
      </c>
      <c r="B67" s="4">
        <f>Bilan!C25</f>
        <v>68950</v>
      </c>
      <c r="C67" s="4">
        <v>55600</v>
      </c>
      <c r="G67" s="27"/>
    </row>
    <row r="68" spans="1:10">
      <c r="A68" s="1" t="str">
        <f>Bilan!B26</f>
        <v>Dette court terme</v>
      </c>
      <c r="B68" s="5">
        <f>Bilan!C26</f>
        <v>25000</v>
      </c>
      <c r="C68">
        <v>0</v>
      </c>
      <c r="G68" s="74"/>
    </row>
    <row r="69" spans="1:10">
      <c r="A69" s="2" t="str">
        <f>Bilan!B27</f>
        <v>Total passifs court terme</v>
      </c>
      <c r="B69" s="4">
        <f>B67+B68</f>
        <v>93950</v>
      </c>
      <c r="G69" s="27"/>
    </row>
    <row r="70" spans="1:10">
      <c r="A70" s="20" t="str">
        <f>Bilan!B28</f>
        <v>Hypothèque</v>
      </c>
      <c r="B70" s="5">
        <f>Bilan!C28</f>
        <v>108520</v>
      </c>
      <c r="C70" s="4">
        <v>96500</v>
      </c>
      <c r="G70" s="74"/>
    </row>
    <row r="71" spans="1:10">
      <c r="A71" s="57" t="str">
        <f>Bilan!B29</f>
        <v>Total passifs</v>
      </c>
      <c r="B71" s="66">
        <f>B69+B70</f>
        <v>202470</v>
      </c>
      <c r="G71" s="77"/>
    </row>
    <row r="72" spans="1:10" ht="4.5" customHeight="1">
      <c r="B72" s="4"/>
      <c r="G72" s="27"/>
    </row>
    <row r="73" spans="1:10" ht="15.75" customHeight="1">
      <c r="A73" s="2" t="str">
        <f>Bilan!B31</f>
        <v>Capitaux</v>
      </c>
      <c r="B73" s="4"/>
      <c r="G73" s="27"/>
    </row>
    <row r="74" spans="1:10">
      <c r="A74" s="1" t="str">
        <f>Bilan!B32</f>
        <v>Capital B. Bouton</v>
      </c>
      <c r="B74" s="4">
        <f>Bilan!C32</f>
        <v>427731.46999999986</v>
      </c>
      <c r="G74" s="27"/>
      <c r="J74" s="4"/>
    </row>
    <row r="75" spans="1:10">
      <c r="A75" s="1" t="str">
        <f>Bilan!B33</f>
        <v>Prélèvements</v>
      </c>
      <c r="B75" s="4">
        <f>Bilan!C33</f>
        <v>-379399</v>
      </c>
      <c r="C75" s="4">
        <v>-300000</v>
      </c>
      <c r="G75" s="27"/>
    </row>
    <row r="76" spans="1:10">
      <c r="A76" s="1" t="str">
        <f>Bilan!B34</f>
        <v>Bénéfice nets</v>
      </c>
      <c r="B76" s="4">
        <f>Bilan!C34</f>
        <v>505181</v>
      </c>
      <c r="C76" s="4">
        <f>G42</f>
        <v>0</v>
      </c>
      <c r="D76" t="s">
        <v>103</v>
      </c>
      <c r="G76" s="27"/>
    </row>
    <row r="77" spans="1:10">
      <c r="A77" s="2" t="str">
        <f>Bilan!B35</f>
        <v>Total capitaux</v>
      </c>
      <c r="B77" s="7">
        <f>B74+B75+B76</f>
        <v>553513.46999999986</v>
      </c>
      <c r="G77" s="75"/>
    </row>
    <row r="78" spans="1:10" ht="15.75" customHeight="1">
      <c r="B78" s="4"/>
      <c r="G78" s="27"/>
    </row>
    <row r="79" spans="1:10" ht="15.75" thickBot="1">
      <c r="A79" s="2" t="str">
        <f>Bilan!B37</f>
        <v>Total Passif et Capitaux</v>
      </c>
      <c r="B79" s="8">
        <f>B71+B77</f>
        <v>755983.46999999986</v>
      </c>
      <c r="G79" s="78"/>
    </row>
    <row r="80" spans="1:10" ht="3" customHeight="1" thickTop="1"/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Résultats</vt:lpstr>
      <vt:lpstr>Bilan</vt:lpstr>
      <vt:lpstr>Condensés</vt:lpstr>
      <vt:lpstr>ratios</vt:lpstr>
      <vt:lpstr>Prévisions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profil</cp:lastModifiedBy>
  <dcterms:created xsi:type="dcterms:W3CDTF">2014-02-21T15:51:25Z</dcterms:created>
  <dcterms:modified xsi:type="dcterms:W3CDTF">2015-09-21T14:04:54Z</dcterms:modified>
</cp:coreProperties>
</file>